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X:\BTaveuveu\FY26-27 ADOPTED BUDGET\"/>
    </mc:Choice>
  </mc:AlternateContent>
  <xr:revisionPtr revIDLastSave="0" documentId="8_{7954CF90-96F7-4B34-9704-AD0078B81B3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0-100% time" sheetId="1" r:id="rId1"/>
    <sheet name="49% and less" sheetId="4" r:id="rId2"/>
  </sheets>
  <externalReferences>
    <externalReference r:id="rId3"/>
  </externalReferences>
  <definedNames>
    <definedName name="APP">'50-100% time'!$A$47</definedName>
    <definedName name="Apple" localSheetId="1">'[1]50-100% time'!$A$46</definedName>
    <definedName name="Apple">'50-100% time'!$A$45</definedName>
    <definedName name="CalPERS">'50-100% time'!$A$40</definedName>
    <definedName name="calstrs">'50-100% time'!$A$42</definedName>
    <definedName name="cpers">'50-100% time'!$A$41</definedName>
    <definedName name="LD">'50-100% time'!$A$39</definedName>
    <definedName name="LTC">'50-100% time'!$A$39</definedName>
    <definedName name="LTD" localSheetId="1">'[1]50-100% time'!$A$38</definedName>
    <definedName name="LTD">'50-100% time'!$A$39</definedName>
    <definedName name="MEDC">'49% and less'!$A$30</definedName>
    <definedName name="Medcr" localSheetId="1">'[1]50-100% time'!$A$43</definedName>
    <definedName name="Medcr">'50-100% time'!$A$42</definedName>
    <definedName name="oas">'50-100% time'!$A$43</definedName>
    <definedName name="OASDI" localSheetId="1">'[1]50-100% time'!$A$42</definedName>
    <definedName name="OASDI">'50-100% time'!$A$41</definedName>
    <definedName name="PERS" localSheetId="1">'[1]50-100% time'!$A$40</definedName>
    <definedName name="PERS">'50-100% time'!#REF!</definedName>
    <definedName name="RATES">'50-100% time'!$A$39</definedName>
    <definedName name="STRS" localSheetId="1">'[1]50-100% time'!$A$41</definedName>
    <definedName name="STRS">'50-100% time'!$A$40</definedName>
    <definedName name="SUI" localSheetId="1">'[1]50-100% time'!$A$44</definedName>
    <definedName name="SUI">'50-100% time'!$A$43</definedName>
    <definedName name="UI">'50-100% time'!$A$45</definedName>
    <definedName name="WC" localSheetId="1">'[1]50-100% time'!$A$45</definedName>
    <definedName name="WC">'50-100% time'!$A$44</definedName>
    <definedName name="WCI">'50-100% time'!$A$46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  <c r="H9" i="1"/>
  <c r="F26" i="1"/>
  <c r="E26" i="1"/>
  <c r="D26" i="1"/>
  <c r="D22" i="1"/>
  <c r="C26" i="1"/>
  <c r="A32" i="4" l="1"/>
  <c r="A29" i="4"/>
  <c r="A28" i="4"/>
  <c r="A27" i="4"/>
  <c r="H11" i="1" l="1"/>
  <c r="H10" i="1" l="1"/>
  <c r="H8" i="1"/>
  <c r="C13" i="1" l="1"/>
  <c r="C15" i="1" s="1"/>
  <c r="D13" i="1"/>
  <c r="D13" i="4" l="1"/>
  <c r="E13" i="4"/>
  <c r="E20" i="4" s="1"/>
  <c r="F13" i="4"/>
  <c r="H13" i="4"/>
  <c r="C13" i="4"/>
  <c r="F16" i="4"/>
  <c r="E16" i="4"/>
  <c r="H15" i="4"/>
  <c r="G15" i="4"/>
  <c r="G18" i="4" s="1"/>
  <c r="F15" i="4"/>
  <c r="E15" i="4"/>
  <c r="D15" i="4"/>
  <c r="C15" i="4"/>
  <c r="F14" i="4"/>
  <c r="F20" i="4" s="1"/>
  <c r="E14" i="4"/>
  <c r="D14" i="4"/>
  <c r="C14" i="4"/>
  <c r="H12" i="4"/>
  <c r="H20" i="4" s="1"/>
  <c r="D12" i="4"/>
  <c r="C11" i="4"/>
  <c r="D10" i="4"/>
  <c r="C23" i="1"/>
  <c r="H24" i="1"/>
  <c r="D24" i="1"/>
  <c r="H13" i="1"/>
  <c r="F28" i="1"/>
  <c r="E28" i="1"/>
  <c r="D27" i="1"/>
  <c r="E27" i="1"/>
  <c r="F27" i="1"/>
  <c r="G27" i="1"/>
  <c r="G30" i="1" s="1"/>
  <c r="H27" i="1"/>
  <c r="C27" i="1"/>
  <c r="C25" i="1"/>
  <c r="D25" i="1"/>
  <c r="E25" i="1"/>
  <c r="E32" i="1" s="1"/>
  <c r="E34" i="1" s="1"/>
  <c r="E36" i="1" s="1"/>
  <c r="F25" i="1"/>
  <c r="H25" i="1"/>
  <c r="G22" i="4"/>
  <c r="G20" i="4"/>
  <c r="G24" i="4" s="1"/>
  <c r="E15" i="1"/>
  <c r="F15" i="1"/>
  <c r="G15" i="1"/>
  <c r="D11" i="1"/>
  <c r="D10" i="1"/>
  <c r="D8" i="1"/>
  <c r="F32" i="1" l="1"/>
  <c r="F34" i="1" s="1"/>
  <c r="F36" i="1" s="1"/>
  <c r="G32" i="1"/>
  <c r="G34" i="1" s="1"/>
  <c r="G36" i="1" s="1"/>
  <c r="H24" i="4"/>
  <c r="H22" i="4"/>
  <c r="E24" i="4"/>
  <c r="E22" i="4"/>
  <c r="C20" i="4"/>
  <c r="C24" i="4" s="1"/>
  <c r="C22" i="4"/>
  <c r="F24" i="4"/>
  <c r="F22" i="4"/>
  <c r="F18" i="4"/>
  <c r="E18" i="4"/>
  <c r="H18" i="4"/>
  <c r="D18" i="4"/>
  <c r="C18" i="4"/>
  <c r="D20" i="4"/>
  <c r="F30" i="1"/>
  <c r="C30" i="1"/>
  <c r="E30" i="1"/>
  <c r="D30" i="1"/>
  <c r="H30" i="1"/>
  <c r="D24" i="4" l="1"/>
  <c r="D22" i="4"/>
  <c r="C32" i="1"/>
  <c r="C34" i="1" s="1"/>
  <c r="C36" i="1" s="1"/>
  <c r="H7" i="1"/>
  <c r="H15" i="1" s="1"/>
  <c r="H32" i="1" s="1"/>
  <c r="H34" i="1" s="1"/>
  <c r="H36" i="1" s="1"/>
  <c r="D15" i="1"/>
  <c r="D32" i="1" s="1"/>
  <c r="D34" i="1" s="1"/>
  <c r="D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mgood</author>
  </authors>
  <commentList>
    <comment ref="B19" authorId="0" shapeId="0" xr:uid="{00000000-0006-0000-0000-000001000000}">
      <text>
        <r>
          <rPr>
            <sz val="8"/>
            <color indexed="81"/>
            <rFont val="Tahoma"/>
            <family val="2"/>
          </rPr>
          <t>Enter Partial year salary if starting after July 1.  Project from estimated start date to June 30.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mgood</author>
  </authors>
  <commentList>
    <comment ref="B7" authorId="0" shapeId="0" xr:uid="{00000000-0006-0000-0100-000001000000}">
      <text>
        <r>
          <rPr>
            <sz val="8"/>
            <color indexed="81"/>
            <rFont val="Tahoma"/>
            <family val="2"/>
          </rPr>
          <t>Enter Partial year salary if starting after July 1.  Project from estimated start date to June 30.</t>
        </r>
      </text>
    </comment>
  </commentList>
</comments>
</file>

<file path=xl/sharedStrings.xml><?xml version="1.0" encoding="utf-8"?>
<sst xmlns="http://schemas.openxmlformats.org/spreadsheetml/2006/main" count="95" uniqueCount="51">
  <si>
    <t>Palomar Community College District</t>
  </si>
  <si>
    <t>PeopleSoft Account #</t>
  </si>
  <si>
    <t>340#10</t>
  </si>
  <si>
    <t>341#10</t>
  </si>
  <si>
    <t>342#10</t>
  </si>
  <si>
    <t>343#10</t>
  </si>
  <si>
    <t>345#10</t>
  </si>
  <si>
    <t>348#10</t>
  </si>
  <si>
    <t>344#10</t>
  </si>
  <si>
    <t>Academic Contract</t>
  </si>
  <si>
    <t>Classified Salary</t>
  </si>
  <si>
    <t xml:space="preserve">Dental </t>
  </si>
  <si>
    <t>Vision</t>
  </si>
  <si>
    <t>Life Insurance</t>
  </si>
  <si>
    <t>Future Retiree Health</t>
  </si>
  <si>
    <t>Long Term Disability</t>
  </si>
  <si>
    <t>Adjunct Faculty</t>
  </si>
  <si>
    <t>Short-Term Temp</t>
  </si>
  <si>
    <t>Student Employees</t>
  </si>
  <si>
    <t>Governing Board</t>
  </si>
  <si>
    <t>TOTAL Health and Welfare</t>
  </si>
  <si>
    <t>STATUTORY BENEFITS</t>
  </si>
  <si>
    <t>Enter figures in (a) and (b):</t>
  </si>
  <si>
    <t>(b) % of time working:</t>
  </si>
  <si>
    <t>(a) Salary Projected for the Fiscal Year</t>
  </si>
  <si>
    <t>PERS</t>
  </si>
  <si>
    <t>STRS</t>
  </si>
  <si>
    <t>OASDI</t>
  </si>
  <si>
    <t>Medicare</t>
  </si>
  <si>
    <t>Unemployment</t>
  </si>
  <si>
    <t>Workers' Comp</t>
  </si>
  <si>
    <t>APPLE</t>
  </si>
  <si>
    <t>TOTAL % of statutory benefits</t>
  </si>
  <si>
    <t>Total Benefits Cost PER ANNUM:</t>
  </si>
  <si>
    <t xml:space="preserve"> </t>
  </si>
  <si>
    <t>Salary plus Benefits</t>
  </si>
  <si>
    <t>Effective Benefit Rate with Health&amp;Welfare</t>
  </si>
  <si>
    <t>RATES:</t>
  </si>
  <si>
    <t>Workers' Compensation</t>
  </si>
  <si>
    <t>TOTAL % of Statutory Benefits</t>
  </si>
  <si>
    <t xml:space="preserve">Long Term Care </t>
  </si>
  <si>
    <t xml:space="preserve">Workers' Comp </t>
  </si>
  <si>
    <t>Unemployment**</t>
  </si>
  <si>
    <t>(a) SALARY projected for the             fiscal year</t>
  </si>
  <si>
    <t>Blended Average Rate</t>
  </si>
  <si>
    <t>Health and Welfare Benefits                      Fiscal Year 2026-2027</t>
  </si>
  <si>
    <r>
      <t xml:space="preserve">Projected Benefits Calculations for </t>
    </r>
    <r>
      <rPr>
        <b/>
        <u val="singleAccounting"/>
        <sz val="14"/>
        <color rgb="FF0070C0"/>
        <rFont val="Arial"/>
        <family val="2"/>
      </rPr>
      <t>50% to 100%</t>
    </r>
    <r>
      <rPr>
        <b/>
        <sz val="12"/>
        <color rgb="FF0070C0"/>
        <rFont val="Arial"/>
        <family val="2"/>
      </rPr>
      <t xml:space="preserve"> (0.5 - 1.0 FTE) Employees - FY 2026-2027</t>
    </r>
  </si>
  <si>
    <t xml:space="preserve">Updated:  </t>
  </si>
  <si>
    <r>
      <t>Projected Benefits Calculations for 49</t>
    </r>
    <r>
      <rPr>
        <b/>
        <u val="singleAccounting"/>
        <sz val="14"/>
        <color rgb="FF0070C0"/>
        <rFont val="Arial"/>
        <family val="2"/>
      </rPr>
      <t>% OR Less</t>
    </r>
    <r>
      <rPr>
        <b/>
        <sz val="12"/>
        <color rgb="FF0070C0"/>
        <rFont val="Arial"/>
        <family val="2"/>
      </rPr>
      <t xml:space="preserve"> Employees - FY 2026-2027</t>
    </r>
  </si>
  <si>
    <t>Created:  5/13/2026</t>
  </si>
  <si>
    <t>Updated: 6/26/2026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</si>
</sst>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%"/>
    <numFmt numFmtId="168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rgb="FF0A0101"/>
      <name val="Arial"/>
      <family val="2"/>
    </font>
    <font>
      <b/>
      <sz val="12"/>
      <color rgb="FF0A0101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color rgb="FF0070C0"/>
      <name val="Arial"/>
      <family val="2"/>
    </font>
    <font>
      <b/>
      <sz val="8"/>
      <color rgb="FF0070C0"/>
      <name val="Arial"/>
      <family val="2"/>
    </font>
    <font>
      <b/>
      <sz val="12"/>
      <color indexed="17"/>
      <name val="Arial"/>
      <family val="2"/>
    </font>
    <font>
      <sz val="12"/>
      <color indexed="17"/>
      <name val="Arial"/>
      <family val="2"/>
    </font>
    <font>
      <sz val="8"/>
      <color indexed="81"/>
      <name val="Tahoma"/>
      <family val="2"/>
    </font>
    <font>
      <b/>
      <u val="singleAccounting"/>
      <sz val="14"/>
      <color rgb="FF0070C0"/>
      <name val="Arial"/>
      <family val="2"/>
    </font>
    <font>
      <b/>
      <sz val="11"/>
      <name val="Arial"/>
      <family val="2"/>
    </font>
    <font>
      <b/>
      <sz val="15"/>
      <name val="Arial"/>
      <family val="2"/>
    </font>
    <font>
      <sz val="12"/>
      <color indexed="12"/>
      <name val="Arial"/>
      <family val="2"/>
    </font>
    <font>
      <b/>
      <sz val="10"/>
      <color theme="0"/>
      <name val="Arial"/>
      <family val="2"/>
    </font>
    <font>
      <b/>
      <i/>
      <sz val="12"/>
      <color rgb="FF0A0101"/>
      <name val="Arial"/>
      <family val="2"/>
    </font>
    <font>
      <b/>
      <sz val="12"/>
      <color rgb="FF002060"/>
      <name val="Arial"/>
      <family val="2"/>
    </font>
    <font>
      <sz val="12"/>
      <color rgb="FF002060"/>
      <name val="Arial"/>
      <family val="2"/>
    </font>
    <font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83">
    <xf numFmtId="0" fontId="0" fillId="0" borderId="0" xfId="0"/>
    <xf numFmtId="43" fontId="0" fillId="0" borderId="0" xfId="1" applyFont="1"/>
    <xf numFmtId="0" fontId="2" fillId="0" borderId="0" xfId="0" applyFont="1"/>
    <xf numFmtId="43" fontId="5" fillId="0" borderId="0" xfId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43" fontId="5" fillId="0" borderId="4" xfId="1" applyFont="1" applyBorder="1"/>
    <xf numFmtId="164" fontId="4" fillId="0" borderId="4" xfId="1" applyNumberFormat="1" applyFont="1" applyBorder="1"/>
    <xf numFmtId="0" fontId="0" fillId="2" borderId="4" xfId="0" applyFill="1" applyBorder="1"/>
    <xf numFmtId="0" fontId="9" fillId="0" borderId="2" xfId="0" applyFont="1" applyBorder="1" applyAlignment="1">
      <alignment wrapText="1"/>
    </xf>
    <xf numFmtId="166" fontId="11" fillId="3" borderId="4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left"/>
    </xf>
    <xf numFmtId="0" fontId="3" fillId="0" borderId="0" xfId="0" applyFont="1"/>
    <xf numFmtId="44" fontId="3" fillId="0" borderId="0" xfId="0" applyNumberFormat="1" applyFont="1"/>
    <xf numFmtId="44" fontId="0" fillId="0" borderId="0" xfId="0" applyNumberFormat="1"/>
    <xf numFmtId="167" fontId="3" fillId="0" borderId="0" xfId="3" applyNumberFormat="1" applyFont="1"/>
    <xf numFmtId="0" fontId="0" fillId="0" borderId="9" xfId="0" applyBorder="1"/>
    <xf numFmtId="0" fontId="3" fillId="0" borderId="10" xfId="0" applyFont="1" applyBorder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right"/>
    </xf>
    <xf numFmtId="167" fontId="0" fillId="0" borderId="0" xfId="3" applyNumberFormat="1" applyFont="1"/>
    <xf numFmtId="0" fontId="2" fillId="0" borderId="9" xfId="0" applyFont="1" applyBorder="1"/>
    <xf numFmtId="168" fontId="2" fillId="0" borderId="0" xfId="0" applyNumberFormat="1" applyFont="1"/>
    <xf numFmtId="0" fontId="6" fillId="0" borderId="0" xfId="4" applyFont="1" applyAlignment="1">
      <alignment horizontal="center" wrapText="1"/>
    </xf>
    <xf numFmtId="0" fontId="7" fillId="0" borderId="0" xfId="4"/>
    <xf numFmtId="0" fontId="7" fillId="0" borderId="0" xfId="4" applyAlignment="1">
      <alignment wrapText="1"/>
    </xf>
    <xf numFmtId="0" fontId="7" fillId="0" borderId="7" xfId="4" applyBorder="1" applyAlignment="1">
      <alignment wrapText="1"/>
    </xf>
    <xf numFmtId="0" fontId="16" fillId="0" borderId="0" xfId="4" applyFont="1"/>
    <xf numFmtId="0" fontId="11" fillId="0" borderId="0" xfId="4" applyFont="1"/>
    <xf numFmtId="166" fontId="11" fillId="3" borderId="4" xfId="4" applyNumberFormat="1" applyFont="1" applyFill="1" applyBorder="1" applyProtection="1">
      <protection locked="0"/>
    </xf>
    <xf numFmtId="0" fontId="7" fillId="0" borderId="6" xfId="4" applyBorder="1" applyAlignment="1">
      <alignment horizontal="left"/>
    </xf>
    <xf numFmtId="9" fontId="7" fillId="0" borderId="0" xfId="4" applyNumberFormat="1"/>
    <xf numFmtId="0" fontId="7" fillId="0" borderId="7" xfId="4" applyBorder="1"/>
    <xf numFmtId="0" fontId="7" fillId="0" borderId="0" xfId="4" applyAlignment="1">
      <alignment horizontal="center"/>
    </xf>
    <xf numFmtId="0" fontId="3" fillId="0" borderId="6" xfId="4" applyFont="1" applyBorder="1" applyAlignment="1">
      <alignment horizontal="left"/>
    </xf>
    <xf numFmtId="0" fontId="3" fillId="0" borderId="4" xfId="4" applyFont="1" applyBorder="1" applyAlignment="1">
      <alignment horizontal="left"/>
    </xf>
    <xf numFmtId="0" fontId="3" fillId="0" borderId="0" xfId="4" applyFont="1"/>
    <xf numFmtId="0" fontId="3" fillId="0" borderId="0" xfId="4" applyFont="1" applyAlignment="1">
      <alignment horizontal="right"/>
    </xf>
    <xf numFmtId="165" fontId="3" fillId="0" borderId="0" xfId="4" applyNumberFormat="1" applyFont="1"/>
    <xf numFmtId="44" fontId="7" fillId="0" borderId="0" xfId="4" applyNumberFormat="1"/>
    <xf numFmtId="44" fontId="3" fillId="0" borderId="0" xfId="4" applyNumberFormat="1" applyFont="1"/>
    <xf numFmtId="167" fontId="3" fillId="0" borderId="0" xfId="5" applyNumberFormat="1" applyFont="1"/>
    <xf numFmtId="0" fontId="17" fillId="4" borderId="2" xfId="0" applyFont="1" applyFill="1" applyBorder="1" applyAlignment="1">
      <alignment wrapText="1"/>
    </xf>
    <xf numFmtId="0" fontId="0" fillId="0" borderId="0" xfId="0" applyAlignment="1">
      <alignment horizontal="center"/>
    </xf>
    <xf numFmtId="37" fontId="8" fillId="3" borderId="4" xfId="0" applyNumberFormat="1" applyFont="1" applyFill="1" applyBorder="1" applyAlignment="1" applyProtection="1">
      <alignment wrapText="1"/>
      <protection locked="0"/>
    </xf>
    <xf numFmtId="1" fontId="4" fillId="0" borderId="4" xfId="1" applyNumberFormat="1" applyFont="1" applyBorder="1" applyAlignment="1">
      <alignment horizontal="center"/>
    </xf>
    <xf numFmtId="43" fontId="18" fillId="0" borderId="11" xfId="1" applyFont="1" applyBorder="1"/>
    <xf numFmtId="165" fontId="5" fillId="0" borderId="12" xfId="2" applyNumberFormat="1" applyFont="1" applyBorder="1"/>
    <xf numFmtId="165" fontId="5" fillId="2" borderId="12" xfId="2" applyNumberFormat="1" applyFont="1" applyFill="1" applyBorder="1"/>
    <xf numFmtId="165" fontId="5" fillId="0" borderId="13" xfId="2" applyNumberFormat="1" applyFont="1" applyBorder="1"/>
    <xf numFmtId="0" fontId="6" fillId="0" borderId="11" xfId="0" applyFont="1" applyBorder="1" applyAlignment="1">
      <alignment horizontal="left"/>
    </xf>
    <xf numFmtId="167" fontId="3" fillId="0" borderId="14" xfId="3" applyNumberFormat="1" applyFont="1" applyFill="1" applyBorder="1" applyAlignment="1"/>
    <xf numFmtId="167" fontId="3" fillId="0" borderId="15" xfId="3" applyNumberFormat="1" applyFont="1" applyFill="1" applyBorder="1" applyAlignment="1"/>
    <xf numFmtId="0" fontId="6" fillId="0" borderId="11" xfId="4" applyFont="1" applyBorder="1" applyAlignment="1">
      <alignment horizontal="left"/>
    </xf>
    <xf numFmtId="167" fontId="3" fillId="0" borderId="14" xfId="5" applyNumberFormat="1" applyFont="1" applyFill="1" applyBorder="1" applyAlignment="1"/>
    <xf numFmtId="167" fontId="3" fillId="0" borderId="15" xfId="5" applyNumberFormat="1" applyFont="1" applyFill="1" applyBorder="1" applyAlignment="1"/>
    <xf numFmtId="166" fontId="10" fillId="3" borderId="4" xfId="0" applyNumberFormat="1" applyFont="1" applyFill="1" applyBorder="1" applyProtection="1">
      <protection locked="0"/>
    </xf>
    <xf numFmtId="165" fontId="3" fillId="0" borderId="0" xfId="0" applyNumberFormat="1" applyFont="1"/>
    <xf numFmtId="165" fontId="0" fillId="0" borderId="0" xfId="0" applyNumberFormat="1"/>
    <xf numFmtId="4" fontId="7" fillId="0" borderId="4" xfId="4" applyNumberFormat="1" applyBorder="1"/>
    <xf numFmtId="4" fontId="7" fillId="0" borderId="0" xfId="4" applyNumberFormat="1"/>
    <xf numFmtId="4" fontId="7" fillId="0" borderId="1" xfId="4" applyNumberFormat="1" applyBorder="1"/>
    <xf numFmtId="4" fontId="7" fillId="0" borderId="7" xfId="4" applyNumberFormat="1" applyBorder="1"/>
    <xf numFmtId="4" fontId="7" fillId="0" borderId="2" xfId="4" applyNumberFormat="1" applyBorder="1"/>
    <xf numFmtId="4" fontId="7" fillId="0" borderId="3" xfId="4" applyNumberFormat="1" applyBorder="1"/>
    <xf numFmtId="4" fontId="7" fillId="0" borderId="5" xfId="4" applyNumberFormat="1" applyBorder="1"/>
    <xf numFmtId="4" fontId="7" fillId="0" borderId="8" xfId="4" applyNumberFormat="1" applyBorder="1"/>
    <xf numFmtId="37" fontId="8" fillId="3" borderId="4" xfId="0" applyNumberFormat="1" applyFont="1" applyFill="1" applyBorder="1" applyAlignment="1" applyProtection="1">
      <alignment horizontal="left" wrapText="1"/>
      <protection locked="0"/>
    </xf>
    <xf numFmtId="0" fontId="19" fillId="0" borderId="2" xfId="0" applyFont="1" applyBorder="1" applyAlignment="1">
      <alignment wrapText="1"/>
    </xf>
    <xf numFmtId="0" fontId="3" fillId="0" borderId="0" xfId="0" applyFont="1" applyAlignment="1">
      <alignment horizontal="right"/>
    </xf>
    <xf numFmtId="0" fontId="22" fillId="0" borderId="0" xfId="0" applyFont="1"/>
    <xf numFmtId="44" fontId="2" fillId="0" borderId="0" xfId="0" applyNumberFormat="1" applyFont="1"/>
    <xf numFmtId="164" fontId="4" fillId="0" borderId="4" xfId="1" applyNumberFormat="1" applyFont="1" applyFill="1" applyBorder="1"/>
    <xf numFmtId="1" fontId="4" fillId="5" borderId="4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4" fontId="7" fillId="5" borderId="4" xfId="4" applyNumberFormat="1" applyFill="1" applyBorder="1"/>
    <xf numFmtId="43" fontId="8" fillId="5" borderId="4" xfId="1" applyFont="1" applyFill="1" applyBorder="1"/>
    <xf numFmtId="164" fontId="20" fillId="5" borderId="4" xfId="1" applyNumberFormat="1" applyFont="1" applyFill="1" applyBorder="1"/>
    <xf numFmtId="164" fontId="21" fillId="5" borderId="4" xfId="0" applyNumberFormat="1" applyFont="1" applyFill="1" applyBorder="1"/>
    <xf numFmtId="43" fontId="8" fillId="0" borderId="1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15" fillId="0" borderId="1" xfId="4" applyFont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 xr:uid="{00000000-0005-0000-0000-000003000000}"/>
    <cellStyle name="Percent" xfId="3" builtinId="5"/>
    <cellStyle name="Percent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8\2017-18%20Tentative%20Budget\2018%20Benefits\FY2018%20Benefits%20Worksheet%202017May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-100% time"/>
      <sheetName val="49% and less"/>
    </sheetNames>
    <sheetDataSet>
      <sheetData sheetId="0" refreshError="1">
        <row r="37">
          <cell r="A37" t="str">
            <v>RATES:</v>
          </cell>
        </row>
        <row r="38">
          <cell r="A38">
            <v>1.82E-3</v>
          </cell>
        </row>
        <row r="40">
          <cell r="A40">
            <v>0.20330000000000001</v>
          </cell>
        </row>
        <row r="41">
          <cell r="A41">
            <v>0.17100000000000001</v>
          </cell>
        </row>
        <row r="42">
          <cell r="A42">
            <v>6.2E-2</v>
          </cell>
        </row>
        <row r="43">
          <cell r="A43">
            <v>1.4500000000000001E-2</v>
          </cell>
        </row>
        <row r="44">
          <cell r="A44">
            <v>5.0000000000000001E-4</v>
          </cell>
        </row>
        <row r="45">
          <cell r="A45">
            <v>1.6733000000000001E-2</v>
          </cell>
        </row>
        <row r="46">
          <cell r="A46">
            <v>2.5000000000000001E-2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53"/>
  <sheetViews>
    <sheetView tabSelected="1" zoomScale="110" zoomScaleNormal="110" workbookViewId="0">
      <selection activeCell="N10" sqref="N10"/>
    </sheetView>
  </sheetViews>
  <sheetFormatPr defaultRowHeight="15" x14ac:dyDescent="0.25"/>
  <cols>
    <col min="1" max="1" width="13.85546875" customWidth="1"/>
    <col min="2" max="2" width="49" customWidth="1"/>
    <col min="3" max="4" width="15.5703125" bestFit="1" customWidth="1"/>
    <col min="5" max="5" width="16" customWidth="1"/>
    <col min="6" max="8" width="14.7109375" customWidth="1"/>
    <col min="9" max="9" width="9.140625" customWidth="1"/>
    <col min="10" max="10" width="9.5703125" customWidth="1"/>
  </cols>
  <sheetData>
    <row r="1" spans="1:8" ht="15.75" x14ac:dyDescent="0.25">
      <c r="A1" s="3" t="s">
        <v>0</v>
      </c>
      <c r="G1" s="71" t="s">
        <v>49</v>
      </c>
    </row>
    <row r="2" spans="1:8" hidden="1" x14ac:dyDescent="0.25"/>
    <row r="3" spans="1:8" ht="15.75" x14ac:dyDescent="0.25">
      <c r="G3" s="71" t="s">
        <v>50</v>
      </c>
    </row>
    <row r="4" spans="1:8" ht="15.75" x14ac:dyDescent="0.25">
      <c r="G4" s="71"/>
    </row>
    <row r="5" spans="1:8" ht="22.5" x14ac:dyDescent="0.55000000000000004">
      <c r="B5" s="80" t="s">
        <v>46</v>
      </c>
      <c r="C5" s="80"/>
      <c r="D5" s="80"/>
      <c r="E5" s="80"/>
      <c r="F5" s="80"/>
      <c r="G5" s="80"/>
      <c r="H5" s="80"/>
    </row>
    <row r="6" spans="1:8" ht="31.5" x14ac:dyDescent="0.25">
      <c r="A6" s="6" t="s">
        <v>1</v>
      </c>
      <c r="B6" s="69" t="s">
        <v>45</v>
      </c>
      <c r="C6" s="4" t="s">
        <v>9</v>
      </c>
      <c r="D6" s="4" t="s">
        <v>10</v>
      </c>
      <c r="E6" s="4" t="s">
        <v>16</v>
      </c>
      <c r="F6" s="4" t="s">
        <v>17</v>
      </c>
      <c r="G6" s="4" t="s">
        <v>18</v>
      </c>
      <c r="H6" s="5" t="s">
        <v>19</v>
      </c>
    </row>
    <row r="7" spans="1:8" ht="15.75" x14ac:dyDescent="0.25">
      <c r="A7" s="74" t="s">
        <v>2</v>
      </c>
      <c r="B7" s="77" t="s">
        <v>44</v>
      </c>
      <c r="C7" s="78">
        <v>26112</v>
      </c>
      <c r="D7" s="78">
        <v>26112</v>
      </c>
      <c r="E7" s="79"/>
      <c r="F7" s="79"/>
      <c r="G7" s="79"/>
      <c r="H7" s="78">
        <f>+C7</f>
        <v>26112</v>
      </c>
    </row>
    <row r="8" spans="1:8" ht="15.75" x14ac:dyDescent="0.25">
      <c r="A8" s="46" t="s">
        <v>3</v>
      </c>
      <c r="B8" s="7" t="s">
        <v>11</v>
      </c>
      <c r="C8" s="73">
        <v>347</v>
      </c>
      <c r="D8" s="73">
        <f t="shared" ref="D8:D11" si="0">+C8</f>
        <v>347</v>
      </c>
      <c r="E8" s="9"/>
      <c r="F8" s="9"/>
      <c r="G8" s="9"/>
      <c r="H8" s="73">
        <f>+C8</f>
        <v>347</v>
      </c>
    </row>
    <row r="9" spans="1:8" ht="15.75" x14ac:dyDescent="0.25">
      <c r="A9" s="46" t="s">
        <v>4</v>
      </c>
      <c r="B9" s="7" t="s">
        <v>12</v>
      </c>
      <c r="C9" s="73">
        <v>232</v>
      </c>
      <c r="D9" s="73">
        <f t="shared" si="0"/>
        <v>232</v>
      </c>
      <c r="E9" s="9"/>
      <c r="F9" s="9"/>
      <c r="G9" s="9"/>
      <c r="H9" s="73">
        <f>+C9</f>
        <v>232</v>
      </c>
    </row>
    <row r="10" spans="1:8" ht="15.75" x14ac:dyDescent="0.25">
      <c r="A10" s="46" t="s">
        <v>5</v>
      </c>
      <c r="B10" s="7" t="s">
        <v>13</v>
      </c>
      <c r="C10" s="73">
        <v>135</v>
      </c>
      <c r="D10" s="73">
        <f t="shared" si="0"/>
        <v>135</v>
      </c>
      <c r="E10" s="9"/>
      <c r="F10" s="9"/>
      <c r="G10" s="9"/>
      <c r="H10" s="73">
        <f>+C10</f>
        <v>135</v>
      </c>
    </row>
    <row r="11" spans="1:8" ht="15.75" x14ac:dyDescent="0.25">
      <c r="A11" s="46" t="s">
        <v>6</v>
      </c>
      <c r="B11" s="7" t="s">
        <v>40</v>
      </c>
      <c r="C11" s="73">
        <v>69</v>
      </c>
      <c r="D11" s="73">
        <f t="shared" si="0"/>
        <v>69</v>
      </c>
      <c r="E11" s="9"/>
      <c r="F11" s="9"/>
      <c r="G11" s="9"/>
      <c r="H11" s="73">
        <f>+C11</f>
        <v>69</v>
      </c>
    </row>
    <row r="12" spans="1:8" ht="15.75" x14ac:dyDescent="0.25">
      <c r="A12" s="46" t="s">
        <v>7</v>
      </c>
      <c r="B12" s="7" t="s">
        <v>14</v>
      </c>
      <c r="C12" s="73">
        <v>4677</v>
      </c>
      <c r="D12" s="73">
        <v>4677</v>
      </c>
      <c r="E12" s="9"/>
      <c r="F12" s="9"/>
      <c r="G12" s="9"/>
      <c r="H12" s="73">
        <v>0</v>
      </c>
    </row>
    <row r="13" spans="1:8" ht="16.5" thickBot="1" x14ac:dyDescent="0.3">
      <c r="A13" s="46" t="s">
        <v>8</v>
      </c>
      <c r="B13" s="7" t="s">
        <v>15</v>
      </c>
      <c r="C13" s="8">
        <f>+(C19*LD)</f>
        <v>0.18</v>
      </c>
      <c r="D13" s="8">
        <f>+(D19*LD)</f>
        <v>0.18</v>
      </c>
      <c r="E13" s="9"/>
      <c r="F13" s="9"/>
      <c r="G13" s="9"/>
      <c r="H13" s="73">
        <f>ROUND((LD*H19),0)</f>
        <v>0</v>
      </c>
    </row>
    <row r="14" spans="1:8" ht="15.75" hidden="1" thickBot="1" x14ac:dyDescent="0.3">
      <c r="C14" s="1"/>
      <c r="D14" s="1"/>
    </row>
    <row r="15" spans="1:8" ht="16.5" thickBot="1" x14ac:dyDescent="0.3">
      <c r="B15" s="47" t="s">
        <v>20</v>
      </c>
      <c r="C15" s="48">
        <f>SUM(C7:C14)</f>
        <v>31572.18</v>
      </c>
      <c r="D15" s="48">
        <f t="shared" ref="D15:H15" si="1">SUM(D7:D14)</f>
        <v>31572.18</v>
      </c>
      <c r="E15" s="49">
        <f t="shared" si="1"/>
        <v>0</v>
      </c>
      <c r="F15" s="49">
        <f t="shared" si="1"/>
        <v>0</v>
      </c>
      <c r="G15" s="49">
        <f t="shared" si="1"/>
        <v>0</v>
      </c>
      <c r="H15" s="50">
        <f t="shared" si="1"/>
        <v>26895</v>
      </c>
    </row>
    <row r="17" spans="1:8" ht="30.75" x14ac:dyDescent="0.25">
      <c r="B17" s="6" t="s">
        <v>21</v>
      </c>
      <c r="C17" s="4" t="s">
        <v>9</v>
      </c>
      <c r="D17" s="4" t="s">
        <v>10</v>
      </c>
      <c r="E17" s="4" t="s">
        <v>16</v>
      </c>
      <c r="F17" s="4" t="s">
        <v>17</v>
      </c>
      <c r="G17" s="4" t="s">
        <v>18</v>
      </c>
      <c r="H17" s="5" t="s">
        <v>19</v>
      </c>
    </row>
    <row r="18" spans="1:8" x14ac:dyDescent="0.25">
      <c r="B18" s="43" t="s">
        <v>22</v>
      </c>
    </row>
    <row r="19" spans="1:8" ht="15.75" x14ac:dyDescent="0.25">
      <c r="B19" s="45" t="s">
        <v>24</v>
      </c>
      <c r="C19" s="45">
        <v>100</v>
      </c>
      <c r="D19" s="45">
        <v>100</v>
      </c>
      <c r="E19" s="45">
        <v>100</v>
      </c>
      <c r="F19" s="45">
        <v>100</v>
      </c>
      <c r="G19" s="45">
        <v>100</v>
      </c>
      <c r="H19" s="45">
        <v>100</v>
      </c>
    </row>
    <row r="20" spans="1:8" ht="21" customHeight="1" x14ac:dyDescent="0.25">
      <c r="B20" s="57" t="s">
        <v>23</v>
      </c>
      <c r="C20" s="11"/>
      <c r="D20" s="11"/>
      <c r="E20" s="11"/>
      <c r="F20" s="11"/>
      <c r="G20" s="11"/>
      <c r="H20" s="11"/>
    </row>
    <row r="21" spans="1:8" hidden="1" x14ac:dyDescent="0.25"/>
    <row r="22" spans="1:8" ht="15.75" x14ac:dyDescent="0.25">
      <c r="A22" s="74">
        <v>320010</v>
      </c>
      <c r="B22" s="75" t="s">
        <v>25</v>
      </c>
      <c r="C22" s="76">
        <v>0</v>
      </c>
      <c r="D22" s="76">
        <f>(cpers*D19)</f>
        <v>26.400000000000002</v>
      </c>
      <c r="E22" s="76">
        <v>0</v>
      </c>
      <c r="F22" s="76">
        <v>0</v>
      </c>
      <c r="G22" s="76">
        <v>0</v>
      </c>
      <c r="H22" s="76">
        <v>0</v>
      </c>
    </row>
    <row r="23" spans="1:8" ht="15.75" x14ac:dyDescent="0.25">
      <c r="A23" s="74">
        <v>310010</v>
      </c>
      <c r="B23" s="75" t="s">
        <v>26</v>
      </c>
      <c r="C23" s="76">
        <f>(calstrs*C19)</f>
        <v>19.100000000000001</v>
      </c>
      <c r="D23" s="76">
        <v>0</v>
      </c>
      <c r="E23" s="76">
        <v>0</v>
      </c>
      <c r="F23" s="76">
        <v>0</v>
      </c>
      <c r="G23" s="76">
        <v>0</v>
      </c>
      <c r="H23" s="76">
        <v>0</v>
      </c>
    </row>
    <row r="24" spans="1:8" ht="15.75" x14ac:dyDescent="0.25">
      <c r="A24" s="74">
        <v>330010</v>
      </c>
      <c r="B24" s="75" t="s">
        <v>27</v>
      </c>
      <c r="C24" s="76">
        <v>0</v>
      </c>
      <c r="D24" s="76">
        <f>(oas*D19)</f>
        <v>6.2</v>
      </c>
      <c r="E24" s="76">
        <v>0</v>
      </c>
      <c r="F24" s="76">
        <v>0</v>
      </c>
      <c r="G24" s="76">
        <v>0</v>
      </c>
      <c r="H24" s="76">
        <f>(oas*H19)</f>
        <v>6.2</v>
      </c>
    </row>
    <row r="25" spans="1:8" ht="15.75" x14ac:dyDescent="0.25">
      <c r="A25" s="74">
        <v>330010</v>
      </c>
      <c r="B25" s="75" t="s">
        <v>28</v>
      </c>
      <c r="C25" s="76">
        <f>(WC*C19)</f>
        <v>1.4500000000000002</v>
      </c>
      <c r="D25" s="76">
        <f>(WC*D19)</f>
        <v>1.4500000000000002</v>
      </c>
      <c r="E25" s="76">
        <f>(WC*E19)</f>
        <v>1.4500000000000002</v>
      </c>
      <c r="F25" s="76">
        <f>(WC*F19)</f>
        <v>1.4500000000000002</v>
      </c>
      <c r="G25" s="76">
        <v>0</v>
      </c>
      <c r="H25" s="76">
        <f>(WC*H19)</f>
        <v>1.4500000000000002</v>
      </c>
    </row>
    <row r="26" spans="1:8" ht="15.75" x14ac:dyDescent="0.25">
      <c r="A26" s="74">
        <v>350010</v>
      </c>
      <c r="B26" s="75" t="s">
        <v>42</v>
      </c>
      <c r="C26" s="76">
        <f>+UI*C19</f>
        <v>0.05</v>
      </c>
      <c r="D26" s="76">
        <f>+UI*D19</f>
        <v>0.05</v>
      </c>
      <c r="E26" s="76">
        <f>+UI*E19</f>
        <v>0.05</v>
      </c>
      <c r="F26" s="76">
        <f>+UI*F19</f>
        <v>0.05</v>
      </c>
      <c r="G26" s="76">
        <v>0</v>
      </c>
      <c r="H26" s="76">
        <v>0</v>
      </c>
    </row>
    <row r="27" spans="1:8" ht="15.75" x14ac:dyDescent="0.25">
      <c r="A27" s="46">
        <v>360010</v>
      </c>
      <c r="B27" s="12" t="s">
        <v>41</v>
      </c>
      <c r="C27" s="60">
        <f t="shared" ref="C27:H27" si="2">(WCI*C19)</f>
        <v>1.6099999999999999</v>
      </c>
      <c r="D27" s="60">
        <f t="shared" si="2"/>
        <v>1.6099999999999999</v>
      </c>
      <c r="E27" s="60">
        <f t="shared" si="2"/>
        <v>1.6099999999999999</v>
      </c>
      <c r="F27" s="60">
        <f t="shared" si="2"/>
        <v>1.6099999999999999</v>
      </c>
      <c r="G27" s="60">
        <f t="shared" si="2"/>
        <v>1.6099999999999999</v>
      </c>
      <c r="H27" s="60">
        <f t="shared" si="2"/>
        <v>1.6099999999999999</v>
      </c>
    </row>
    <row r="28" spans="1:8" ht="15.75" x14ac:dyDescent="0.25">
      <c r="A28" s="46">
        <v>370010</v>
      </c>
      <c r="B28" s="12" t="s">
        <v>31</v>
      </c>
      <c r="C28" s="60">
        <v>0</v>
      </c>
      <c r="D28" s="60">
        <v>0</v>
      </c>
      <c r="E28" s="60">
        <f>(APP*E19)</f>
        <v>2.5</v>
      </c>
      <c r="F28" s="60">
        <f>(APP*F19)</f>
        <v>2.5</v>
      </c>
      <c r="G28" s="60">
        <v>0</v>
      </c>
      <c r="H28" s="60">
        <v>0</v>
      </c>
    </row>
    <row r="29" spans="1:8" ht="9.75" customHeight="1" thickBot="1" x14ac:dyDescent="0.3">
      <c r="A29" s="44"/>
      <c r="B29" s="18"/>
    </row>
    <row r="30" spans="1:8" ht="16.5" thickBot="1" x14ac:dyDescent="0.3">
      <c r="B30" s="51" t="s">
        <v>39</v>
      </c>
      <c r="C30" s="52">
        <f>SUM(C22:C28)/C19</f>
        <v>0.22210000000000002</v>
      </c>
      <c r="D30" s="52">
        <f t="shared" ref="D30:H30" si="3">SUM(D22:D28)/D19</f>
        <v>0.35710000000000003</v>
      </c>
      <c r="E30" s="52">
        <f t="shared" si="3"/>
        <v>5.6100000000000004E-2</v>
      </c>
      <c r="F30" s="52">
        <f t="shared" si="3"/>
        <v>5.6100000000000004E-2</v>
      </c>
      <c r="G30" s="52">
        <f t="shared" si="3"/>
        <v>1.61E-2</v>
      </c>
      <c r="H30" s="53">
        <f t="shared" si="3"/>
        <v>9.2600000000000002E-2</v>
      </c>
    </row>
    <row r="31" spans="1:8" hidden="1" x14ac:dyDescent="0.25"/>
    <row r="32" spans="1:8" ht="15.75" x14ac:dyDescent="0.25">
      <c r="A32" s="81" t="s">
        <v>33</v>
      </c>
      <c r="B32" s="81"/>
      <c r="C32" s="58">
        <f>IF(C19&lt;&gt;100,C15+SUM(C22:C28),0)</f>
        <v>0</v>
      </c>
      <c r="D32" s="58">
        <f t="shared" ref="D32:H32" si="4">IF(D19&lt;&gt;100,D15+SUM(D22:D28),0)</f>
        <v>0</v>
      </c>
      <c r="E32" s="58">
        <f>IF(E19&lt;&gt;100,E15+SUM(E22:E28),0)</f>
        <v>0</v>
      </c>
      <c r="F32" s="58">
        <f t="shared" si="4"/>
        <v>0</v>
      </c>
      <c r="G32" s="58">
        <f t="shared" si="4"/>
        <v>0</v>
      </c>
      <c r="H32" s="58">
        <f t="shared" si="4"/>
        <v>0</v>
      </c>
    </row>
    <row r="33" spans="1:10" hidden="1" x14ac:dyDescent="0.25">
      <c r="C33" s="59" t="s">
        <v>34</v>
      </c>
      <c r="D33" s="59" t="s">
        <v>34</v>
      </c>
      <c r="E33" s="59"/>
      <c r="F33" s="59"/>
      <c r="G33" s="59"/>
      <c r="H33" s="59"/>
    </row>
    <row r="34" spans="1:10" ht="15.75" x14ac:dyDescent="0.25">
      <c r="A34" s="13"/>
      <c r="B34" s="70" t="s">
        <v>35</v>
      </c>
      <c r="C34" s="58">
        <f>IF(C19&lt;&gt;100,(C19+C32),0)</f>
        <v>0</v>
      </c>
      <c r="D34" s="58">
        <f t="shared" ref="D34:H34" si="5">IF(D19&lt;&gt;100,(D19+D32),0)</f>
        <v>0</v>
      </c>
      <c r="E34" s="58">
        <f t="shared" si="5"/>
        <v>0</v>
      </c>
      <c r="F34" s="58">
        <f t="shared" si="5"/>
        <v>0</v>
      </c>
      <c r="G34" s="58">
        <f t="shared" si="5"/>
        <v>0</v>
      </c>
      <c r="H34" s="58">
        <f t="shared" si="5"/>
        <v>0</v>
      </c>
    </row>
    <row r="35" spans="1:10" ht="15.75" hidden="1" x14ac:dyDescent="0.25">
      <c r="A35" s="13"/>
      <c r="B35" s="13"/>
      <c r="C35" s="14"/>
      <c r="D35" s="14"/>
      <c r="E35" s="13"/>
      <c r="F35" s="13"/>
      <c r="G35" s="13"/>
      <c r="H35" s="13"/>
    </row>
    <row r="36" spans="1:10" ht="16.5" thickBot="1" x14ac:dyDescent="0.3">
      <c r="A36" s="19"/>
      <c r="B36" s="20" t="s">
        <v>36</v>
      </c>
      <c r="C36" s="16">
        <f t="shared" ref="C36:H36" si="6">IF(C34&lt;&gt;0,C32/C19,0)</f>
        <v>0</v>
      </c>
      <c r="D36" s="16">
        <f t="shared" si="6"/>
        <v>0</v>
      </c>
      <c r="E36" s="16">
        <f t="shared" si="6"/>
        <v>0</v>
      </c>
      <c r="F36" s="16">
        <f t="shared" si="6"/>
        <v>0</v>
      </c>
      <c r="G36" s="16">
        <f t="shared" si="6"/>
        <v>0</v>
      </c>
      <c r="H36" s="16">
        <f t="shared" si="6"/>
        <v>0</v>
      </c>
    </row>
    <row r="37" spans="1:10" ht="15.75" hidden="1" thickBot="1" x14ac:dyDescent="0.3">
      <c r="C37" s="15"/>
      <c r="D37" s="15"/>
    </row>
    <row r="38" spans="1:10" ht="15.75" thickTop="1" x14ac:dyDescent="0.25">
      <c r="A38" s="22" t="s">
        <v>37</v>
      </c>
      <c r="B38" s="22"/>
      <c r="C38" s="17"/>
      <c r="D38" s="17"/>
      <c r="E38" s="17"/>
      <c r="F38" s="17"/>
      <c r="G38" s="17"/>
      <c r="H38" s="17"/>
    </row>
    <row r="39" spans="1:10" x14ac:dyDescent="0.25">
      <c r="A39" s="23">
        <v>1.8E-3</v>
      </c>
      <c r="B39" s="2" t="s">
        <v>15</v>
      </c>
      <c r="C39" s="2"/>
      <c r="D39" s="2"/>
      <c r="E39" s="2"/>
      <c r="J39" s="21"/>
    </row>
    <row r="40" spans="1:10" hidden="1" x14ac:dyDescent="0.25">
      <c r="A40" s="23"/>
      <c r="B40" s="2"/>
      <c r="C40" s="2"/>
      <c r="D40" s="2"/>
      <c r="E40" s="2"/>
    </row>
    <row r="41" spans="1:10" x14ac:dyDescent="0.25">
      <c r="A41" s="23">
        <v>0.26400000000000001</v>
      </c>
      <c r="B41" s="2" t="s">
        <v>25</v>
      </c>
      <c r="C41" s="2"/>
      <c r="D41" s="72"/>
      <c r="E41" s="2"/>
    </row>
    <row r="42" spans="1:10" x14ac:dyDescent="0.25">
      <c r="A42" s="23">
        <v>0.191</v>
      </c>
      <c r="B42" s="2" t="s">
        <v>26</v>
      </c>
    </row>
    <row r="43" spans="1:10" x14ac:dyDescent="0.25">
      <c r="A43" s="23">
        <v>6.2E-2</v>
      </c>
      <c r="B43" s="2" t="s">
        <v>27</v>
      </c>
    </row>
    <row r="44" spans="1:10" x14ac:dyDescent="0.25">
      <c r="A44" s="23">
        <v>1.4500000000000001E-2</v>
      </c>
      <c r="B44" s="2" t="s">
        <v>28</v>
      </c>
    </row>
    <row r="45" spans="1:10" x14ac:dyDescent="0.25">
      <c r="A45" s="23">
        <v>5.0000000000000001E-4</v>
      </c>
      <c r="B45" s="2" t="s">
        <v>29</v>
      </c>
    </row>
    <row r="46" spans="1:10" x14ac:dyDescent="0.25">
      <c r="A46" s="23">
        <v>1.61E-2</v>
      </c>
      <c r="B46" s="2" t="s">
        <v>38</v>
      </c>
    </row>
    <row r="47" spans="1:10" ht="15.75" x14ac:dyDescent="0.25">
      <c r="A47" s="23">
        <v>2.5000000000000001E-2</v>
      </c>
      <c r="B47" s="2" t="s">
        <v>31</v>
      </c>
      <c r="G47" s="71"/>
    </row>
    <row r="48" spans="1:10" hidden="1" x14ac:dyDescent="0.25"/>
    <row r="49" spans="2:2" hidden="1" x14ac:dyDescent="0.25"/>
    <row r="50" spans="2:2" hidden="1" x14ac:dyDescent="0.25"/>
    <row r="53" spans="2:2" ht="15.75" x14ac:dyDescent="0.25">
      <c r="B53" s="71"/>
    </row>
  </sheetData>
  <mergeCells count="2">
    <mergeCell ref="B5:H5"/>
    <mergeCell ref="A32:B32"/>
  </mergeCells>
  <printOptions horizontalCentered="1" gridLines="1"/>
  <pageMargins left="0" right="0" top="0" bottom="0" header="0.3" footer="0.3"/>
  <pageSetup scale="89" fitToHeight="0" orientation="landscape" horizontalDpi="1200" verticalDpi="1200" r:id="rId1"/>
  <headerFooter>
    <oddFooter>&amp;L&amp;D, &amp;T
&amp;P of &amp;N&amp;R&amp;Z&amp;F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3"/>
  <sheetViews>
    <sheetView zoomScaleNormal="100" workbookViewId="0">
      <selection activeCell="G2" sqref="G2"/>
    </sheetView>
  </sheetViews>
  <sheetFormatPr defaultRowHeight="15" x14ac:dyDescent="0.2"/>
  <cols>
    <col min="1" max="1" width="15" style="25" customWidth="1"/>
    <col min="2" max="2" width="34.28515625" style="25" customWidth="1"/>
    <col min="3" max="3" width="14.28515625" style="25" bestFit="1" customWidth="1"/>
    <col min="4" max="8" width="15.42578125" style="25" bestFit="1" customWidth="1"/>
    <col min="9" max="256" width="9.140625" style="25"/>
    <col min="257" max="257" width="15" style="25" customWidth="1"/>
    <col min="258" max="258" width="45.140625" style="25" customWidth="1"/>
    <col min="259" max="259" width="14.28515625" style="25" bestFit="1" customWidth="1"/>
    <col min="260" max="264" width="15.42578125" style="25" bestFit="1" customWidth="1"/>
    <col min="265" max="512" width="9.140625" style="25"/>
    <col min="513" max="513" width="15" style="25" customWidth="1"/>
    <col min="514" max="514" width="45.140625" style="25" customWidth="1"/>
    <col min="515" max="515" width="14.28515625" style="25" bestFit="1" customWidth="1"/>
    <col min="516" max="520" width="15.42578125" style="25" bestFit="1" customWidth="1"/>
    <col min="521" max="768" width="9.140625" style="25"/>
    <col min="769" max="769" width="15" style="25" customWidth="1"/>
    <col min="770" max="770" width="45.140625" style="25" customWidth="1"/>
    <col min="771" max="771" width="14.28515625" style="25" bestFit="1" customWidth="1"/>
    <col min="772" max="776" width="15.42578125" style="25" bestFit="1" customWidth="1"/>
    <col min="777" max="1024" width="9.140625" style="25"/>
    <col min="1025" max="1025" width="15" style="25" customWidth="1"/>
    <col min="1026" max="1026" width="45.140625" style="25" customWidth="1"/>
    <col min="1027" max="1027" width="14.28515625" style="25" bestFit="1" customWidth="1"/>
    <col min="1028" max="1032" width="15.42578125" style="25" bestFit="1" customWidth="1"/>
    <col min="1033" max="1280" width="9.140625" style="25"/>
    <col min="1281" max="1281" width="15" style="25" customWidth="1"/>
    <col min="1282" max="1282" width="45.140625" style="25" customWidth="1"/>
    <col min="1283" max="1283" width="14.28515625" style="25" bestFit="1" customWidth="1"/>
    <col min="1284" max="1288" width="15.42578125" style="25" bestFit="1" customWidth="1"/>
    <col min="1289" max="1536" width="9.140625" style="25"/>
    <col min="1537" max="1537" width="15" style="25" customWidth="1"/>
    <col min="1538" max="1538" width="45.140625" style="25" customWidth="1"/>
    <col min="1539" max="1539" width="14.28515625" style="25" bestFit="1" customWidth="1"/>
    <col min="1540" max="1544" width="15.42578125" style="25" bestFit="1" customWidth="1"/>
    <col min="1545" max="1792" width="9.140625" style="25"/>
    <col min="1793" max="1793" width="15" style="25" customWidth="1"/>
    <col min="1794" max="1794" width="45.140625" style="25" customWidth="1"/>
    <col min="1795" max="1795" width="14.28515625" style="25" bestFit="1" customWidth="1"/>
    <col min="1796" max="1800" width="15.42578125" style="25" bestFit="1" customWidth="1"/>
    <col min="1801" max="2048" width="9.140625" style="25"/>
    <col min="2049" max="2049" width="15" style="25" customWidth="1"/>
    <col min="2050" max="2050" width="45.140625" style="25" customWidth="1"/>
    <col min="2051" max="2051" width="14.28515625" style="25" bestFit="1" customWidth="1"/>
    <col min="2052" max="2056" width="15.42578125" style="25" bestFit="1" customWidth="1"/>
    <col min="2057" max="2304" width="9.140625" style="25"/>
    <col min="2305" max="2305" width="15" style="25" customWidth="1"/>
    <col min="2306" max="2306" width="45.140625" style="25" customWidth="1"/>
    <col min="2307" max="2307" width="14.28515625" style="25" bestFit="1" customWidth="1"/>
    <col min="2308" max="2312" width="15.42578125" style="25" bestFit="1" customWidth="1"/>
    <col min="2313" max="2560" width="9.140625" style="25"/>
    <col min="2561" max="2561" width="15" style="25" customWidth="1"/>
    <col min="2562" max="2562" width="45.140625" style="25" customWidth="1"/>
    <col min="2563" max="2563" width="14.28515625" style="25" bestFit="1" customWidth="1"/>
    <col min="2564" max="2568" width="15.42578125" style="25" bestFit="1" customWidth="1"/>
    <col min="2569" max="2816" width="9.140625" style="25"/>
    <col min="2817" max="2817" width="15" style="25" customWidth="1"/>
    <col min="2818" max="2818" width="45.140625" style="25" customWidth="1"/>
    <col min="2819" max="2819" width="14.28515625" style="25" bestFit="1" customWidth="1"/>
    <col min="2820" max="2824" width="15.42578125" style="25" bestFit="1" customWidth="1"/>
    <col min="2825" max="3072" width="9.140625" style="25"/>
    <col min="3073" max="3073" width="15" style="25" customWidth="1"/>
    <col min="3074" max="3074" width="45.140625" style="25" customWidth="1"/>
    <col min="3075" max="3075" width="14.28515625" style="25" bestFit="1" customWidth="1"/>
    <col min="3076" max="3080" width="15.42578125" style="25" bestFit="1" customWidth="1"/>
    <col min="3081" max="3328" width="9.140625" style="25"/>
    <col min="3329" max="3329" width="15" style="25" customWidth="1"/>
    <col min="3330" max="3330" width="45.140625" style="25" customWidth="1"/>
    <col min="3331" max="3331" width="14.28515625" style="25" bestFit="1" customWidth="1"/>
    <col min="3332" max="3336" width="15.42578125" style="25" bestFit="1" customWidth="1"/>
    <col min="3337" max="3584" width="9.140625" style="25"/>
    <col min="3585" max="3585" width="15" style="25" customWidth="1"/>
    <col min="3586" max="3586" width="45.140625" style="25" customWidth="1"/>
    <col min="3587" max="3587" width="14.28515625" style="25" bestFit="1" customWidth="1"/>
    <col min="3588" max="3592" width="15.42578125" style="25" bestFit="1" customWidth="1"/>
    <col min="3593" max="3840" width="9.140625" style="25"/>
    <col min="3841" max="3841" width="15" style="25" customWidth="1"/>
    <col min="3842" max="3842" width="45.140625" style="25" customWidth="1"/>
    <col min="3843" max="3843" width="14.28515625" style="25" bestFit="1" customWidth="1"/>
    <col min="3844" max="3848" width="15.42578125" style="25" bestFit="1" customWidth="1"/>
    <col min="3849" max="4096" width="9.140625" style="25"/>
    <col min="4097" max="4097" width="15" style="25" customWidth="1"/>
    <col min="4098" max="4098" width="45.140625" style="25" customWidth="1"/>
    <col min="4099" max="4099" width="14.28515625" style="25" bestFit="1" customWidth="1"/>
    <col min="4100" max="4104" width="15.42578125" style="25" bestFit="1" customWidth="1"/>
    <col min="4105" max="4352" width="9.140625" style="25"/>
    <col min="4353" max="4353" width="15" style="25" customWidth="1"/>
    <col min="4354" max="4354" width="45.140625" style="25" customWidth="1"/>
    <col min="4355" max="4355" width="14.28515625" style="25" bestFit="1" customWidth="1"/>
    <col min="4356" max="4360" width="15.42578125" style="25" bestFit="1" customWidth="1"/>
    <col min="4361" max="4608" width="9.140625" style="25"/>
    <col min="4609" max="4609" width="15" style="25" customWidth="1"/>
    <col min="4610" max="4610" width="45.140625" style="25" customWidth="1"/>
    <col min="4611" max="4611" width="14.28515625" style="25" bestFit="1" customWidth="1"/>
    <col min="4612" max="4616" width="15.42578125" style="25" bestFit="1" customWidth="1"/>
    <col min="4617" max="4864" width="9.140625" style="25"/>
    <col min="4865" max="4865" width="15" style="25" customWidth="1"/>
    <col min="4866" max="4866" width="45.140625" style="25" customWidth="1"/>
    <col min="4867" max="4867" width="14.28515625" style="25" bestFit="1" customWidth="1"/>
    <col min="4868" max="4872" width="15.42578125" style="25" bestFit="1" customWidth="1"/>
    <col min="4873" max="5120" width="9.140625" style="25"/>
    <col min="5121" max="5121" width="15" style="25" customWidth="1"/>
    <col min="5122" max="5122" width="45.140625" style="25" customWidth="1"/>
    <col min="5123" max="5123" width="14.28515625" style="25" bestFit="1" customWidth="1"/>
    <col min="5124" max="5128" width="15.42578125" style="25" bestFit="1" customWidth="1"/>
    <col min="5129" max="5376" width="9.140625" style="25"/>
    <col min="5377" max="5377" width="15" style="25" customWidth="1"/>
    <col min="5378" max="5378" width="45.140625" style="25" customWidth="1"/>
    <col min="5379" max="5379" width="14.28515625" style="25" bestFit="1" customWidth="1"/>
    <col min="5380" max="5384" width="15.42578125" style="25" bestFit="1" customWidth="1"/>
    <col min="5385" max="5632" width="9.140625" style="25"/>
    <col min="5633" max="5633" width="15" style="25" customWidth="1"/>
    <col min="5634" max="5634" width="45.140625" style="25" customWidth="1"/>
    <col min="5635" max="5635" width="14.28515625" style="25" bestFit="1" customWidth="1"/>
    <col min="5636" max="5640" width="15.42578125" style="25" bestFit="1" customWidth="1"/>
    <col min="5641" max="5888" width="9.140625" style="25"/>
    <col min="5889" max="5889" width="15" style="25" customWidth="1"/>
    <col min="5890" max="5890" width="45.140625" style="25" customWidth="1"/>
    <col min="5891" max="5891" width="14.28515625" style="25" bestFit="1" customWidth="1"/>
    <col min="5892" max="5896" width="15.42578125" style="25" bestFit="1" customWidth="1"/>
    <col min="5897" max="6144" width="9.140625" style="25"/>
    <col min="6145" max="6145" width="15" style="25" customWidth="1"/>
    <col min="6146" max="6146" width="45.140625" style="25" customWidth="1"/>
    <col min="6147" max="6147" width="14.28515625" style="25" bestFit="1" customWidth="1"/>
    <col min="6148" max="6152" width="15.42578125" style="25" bestFit="1" customWidth="1"/>
    <col min="6153" max="6400" width="9.140625" style="25"/>
    <col min="6401" max="6401" width="15" style="25" customWidth="1"/>
    <col min="6402" max="6402" width="45.140625" style="25" customWidth="1"/>
    <col min="6403" max="6403" width="14.28515625" style="25" bestFit="1" customWidth="1"/>
    <col min="6404" max="6408" width="15.42578125" style="25" bestFit="1" customWidth="1"/>
    <col min="6409" max="6656" width="9.140625" style="25"/>
    <col min="6657" max="6657" width="15" style="25" customWidth="1"/>
    <col min="6658" max="6658" width="45.140625" style="25" customWidth="1"/>
    <col min="6659" max="6659" width="14.28515625" style="25" bestFit="1" customWidth="1"/>
    <col min="6660" max="6664" width="15.42578125" style="25" bestFit="1" customWidth="1"/>
    <col min="6665" max="6912" width="9.140625" style="25"/>
    <col min="6913" max="6913" width="15" style="25" customWidth="1"/>
    <col min="6914" max="6914" width="45.140625" style="25" customWidth="1"/>
    <col min="6915" max="6915" width="14.28515625" style="25" bestFit="1" customWidth="1"/>
    <col min="6916" max="6920" width="15.42578125" style="25" bestFit="1" customWidth="1"/>
    <col min="6921" max="7168" width="9.140625" style="25"/>
    <col min="7169" max="7169" width="15" style="25" customWidth="1"/>
    <col min="7170" max="7170" width="45.140625" style="25" customWidth="1"/>
    <col min="7171" max="7171" width="14.28515625" style="25" bestFit="1" customWidth="1"/>
    <col min="7172" max="7176" width="15.42578125" style="25" bestFit="1" customWidth="1"/>
    <col min="7177" max="7424" width="9.140625" style="25"/>
    <col min="7425" max="7425" width="15" style="25" customWidth="1"/>
    <col min="7426" max="7426" width="45.140625" style="25" customWidth="1"/>
    <col min="7427" max="7427" width="14.28515625" style="25" bestFit="1" customWidth="1"/>
    <col min="7428" max="7432" width="15.42578125" style="25" bestFit="1" customWidth="1"/>
    <col min="7433" max="7680" width="9.140625" style="25"/>
    <col min="7681" max="7681" width="15" style="25" customWidth="1"/>
    <col min="7682" max="7682" width="45.140625" style="25" customWidth="1"/>
    <col min="7683" max="7683" width="14.28515625" style="25" bestFit="1" customWidth="1"/>
    <col min="7684" max="7688" width="15.42578125" style="25" bestFit="1" customWidth="1"/>
    <col min="7689" max="7936" width="9.140625" style="25"/>
    <col min="7937" max="7937" width="15" style="25" customWidth="1"/>
    <col min="7938" max="7938" width="45.140625" style="25" customWidth="1"/>
    <col min="7939" max="7939" width="14.28515625" style="25" bestFit="1" customWidth="1"/>
    <col min="7940" max="7944" width="15.42578125" style="25" bestFit="1" customWidth="1"/>
    <col min="7945" max="8192" width="9.140625" style="25"/>
    <col min="8193" max="8193" width="15" style="25" customWidth="1"/>
    <col min="8194" max="8194" width="45.140625" style="25" customWidth="1"/>
    <col min="8195" max="8195" width="14.28515625" style="25" bestFit="1" customWidth="1"/>
    <col min="8196" max="8200" width="15.42578125" style="25" bestFit="1" customWidth="1"/>
    <col min="8201" max="8448" width="9.140625" style="25"/>
    <col min="8449" max="8449" width="15" style="25" customWidth="1"/>
    <col min="8450" max="8450" width="45.140625" style="25" customWidth="1"/>
    <col min="8451" max="8451" width="14.28515625" style="25" bestFit="1" customWidth="1"/>
    <col min="8452" max="8456" width="15.42578125" style="25" bestFit="1" customWidth="1"/>
    <col min="8457" max="8704" width="9.140625" style="25"/>
    <col min="8705" max="8705" width="15" style="25" customWidth="1"/>
    <col min="8706" max="8706" width="45.140625" style="25" customWidth="1"/>
    <col min="8707" max="8707" width="14.28515625" style="25" bestFit="1" customWidth="1"/>
    <col min="8708" max="8712" width="15.42578125" style="25" bestFit="1" customWidth="1"/>
    <col min="8713" max="8960" width="9.140625" style="25"/>
    <col min="8961" max="8961" width="15" style="25" customWidth="1"/>
    <col min="8962" max="8962" width="45.140625" style="25" customWidth="1"/>
    <col min="8963" max="8963" width="14.28515625" style="25" bestFit="1" customWidth="1"/>
    <col min="8964" max="8968" width="15.42578125" style="25" bestFit="1" customWidth="1"/>
    <col min="8969" max="9216" width="9.140625" style="25"/>
    <col min="9217" max="9217" width="15" style="25" customWidth="1"/>
    <col min="9218" max="9218" width="45.140625" style="25" customWidth="1"/>
    <col min="9219" max="9219" width="14.28515625" style="25" bestFit="1" customWidth="1"/>
    <col min="9220" max="9224" width="15.42578125" style="25" bestFit="1" customWidth="1"/>
    <col min="9225" max="9472" width="9.140625" style="25"/>
    <col min="9473" max="9473" width="15" style="25" customWidth="1"/>
    <col min="9474" max="9474" width="45.140625" style="25" customWidth="1"/>
    <col min="9475" max="9475" width="14.28515625" style="25" bestFit="1" customWidth="1"/>
    <col min="9476" max="9480" width="15.42578125" style="25" bestFit="1" customWidth="1"/>
    <col min="9481" max="9728" width="9.140625" style="25"/>
    <col min="9729" max="9729" width="15" style="25" customWidth="1"/>
    <col min="9730" max="9730" width="45.140625" style="25" customWidth="1"/>
    <col min="9731" max="9731" width="14.28515625" style="25" bestFit="1" customWidth="1"/>
    <col min="9732" max="9736" width="15.42578125" style="25" bestFit="1" customWidth="1"/>
    <col min="9737" max="9984" width="9.140625" style="25"/>
    <col min="9985" max="9985" width="15" style="25" customWidth="1"/>
    <col min="9986" max="9986" width="45.140625" style="25" customWidth="1"/>
    <col min="9987" max="9987" width="14.28515625" style="25" bestFit="1" customWidth="1"/>
    <col min="9988" max="9992" width="15.42578125" style="25" bestFit="1" customWidth="1"/>
    <col min="9993" max="10240" width="9.140625" style="25"/>
    <col min="10241" max="10241" width="15" style="25" customWidth="1"/>
    <col min="10242" max="10242" width="45.140625" style="25" customWidth="1"/>
    <col min="10243" max="10243" width="14.28515625" style="25" bestFit="1" customWidth="1"/>
    <col min="10244" max="10248" width="15.42578125" style="25" bestFit="1" customWidth="1"/>
    <col min="10249" max="10496" width="9.140625" style="25"/>
    <col min="10497" max="10497" width="15" style="25" customWidth="1"/>
    <col min="10498" max="10498" width="45.140625" style="25" customWidth="1"/>
    <col min="10499" max="10499" width="14.28515625" style="25" bestFit="1" customWidth="1"/>
    <col min="10500" max="10504" width="15.42578125" style="25" bestFit="1" customWidth="1"/>
    <col min="10505" max="10752" width="9.140625" style="25"/>
    <col min="10753" max="10753" width="15" style="25" customWidth="1"/>
    <col min="10754" max="10754" width="45.140625" style="25" customWidth="1"/>
    <col min="10755" max="10755" width="14.28515625" style="25" bestFit="1" customWidth="1"/>
    <col min="10756" max="10760" width="15.42578125" style="25" bestFit="1" customWidth="1"/>
    <col min="10761" max="11008" width="9.140625" style="25"/>
    <col min="11009" max="11009" width="15" style="25" customWidth="1"/>
    <col min="11010" max="11010" width="45.140625" style="25" customWidth="1"/>
    <col min="11011" max="11011" width="14.28515625" style="25" bestFit="1" customWidth="1"/>
    <col min="11012" max="11016" width="15.42578125" style="25" bestFit="1" customWidth="1"/>
    <col min="11017" max="11264" width="9.140625" style="25"/>
    <col min="11265" max="11265" width="15" style="25" customWidth="1"/>
    <col min="11266" max="11266" width="45.140625" style="25" customWidth="1"/>
    <col min="11267" max="11267" width="14.28515625" style="25" bestFit="1" customWidth="1"/>
    <col min="11268" max="11272" width="15.42578125" style="25" bestFit="1" customWidth="1"/>
    <col min="11273" max="11520" width="9.140625" style="25"/>
    <col min="11521" max="11521" width="15" style="25" customWidth="1"/>
    <col min="11522" max="11522" width="45.140625" style="25" customWidth="1"/>
    <col min="11523" max="11523" width="14.28515625" style="25" bestFit="1" customWidth="1"/>
    <col min="11524" max="11528" width="15.42578125" style="25" bestFit="1" customWidth="1"/>
    <col min="11529" max="11776" width="9.140625" style="25"/>
    <col min="11777" max="11777" width="15" style="25" customWidth="1"/>
    <col min="11778" max="11778" width="45.140625" style="25" customWidth="1"/>
    <col min="11779" max="11779" width="14.28515625" style="25" bestFit="1" customWidth="1"/>
    <col min="11780" max="11784" width="15.42578125" style="25" bestFit="1" customWidth="1"/>
    <col min="11785" max="12032" width="9.140625" style="25"/>
    <col min="12033" max="12033" width="15" style="25" customWidth="1"/>
    <col min="12034" max="12034" width="45.140625" style="25" customWidth="1"/>
    <col min="12035" max="12035" width="14.28515625" style="25" bestFit="1" customWidth="1"/>
    <col min="12036" max="12040" width="15.42578125" style="25" bestFit="1" customWidth="1"/>
    <col min="12041" max="12288" width="9.140625" style="25"/>
    <col min="12289" max="12289" width="15" style="25" customWidth="1"/>
    <col min="12290" max="12290" width="45.140625" style="25" customWidth="1"/>
    <col min="12291" max="12291" width="14.28515625" style="25" bestFit="1" customWidth="1"/>
    <col min="12292" max="12296" width="15.42578125" style="25" bestFit="1" customWidth="1"/>
    <col min="12297" max="12544" width="9.140625" style="25"/>
    <col min="12545" max="12545" width="15" style="25" customWidth="1"/>
    <col min="12546" max="12546" width="45.140625" style="25" customWidth="1"/>
    <col min="12547" max="12547" width="14.28515625" style="25" bestFit="1" customWidth="1"/>
    <col min="12548" max="12552" width="15.42578125" style="25" bestFit="1" customWidth="1"/>
    <col min="12553" max="12800" width="9.140625" style="25"/>
    <col min="12801" max="12801" width="15" style="25" customWidth="1"/>
    <col min="12802" max="12802" width="45.140625" style="25" customWidth="1"/>
    <col min="12803" max="12803" width="14.28515625" style="25" bestFit="1" customWidth="1"/>
    <col min="12804" max="12808" width="15.42578125" style="25" bestFit="1" customWidth="1"/>
    <col min="12809" max="13056" width="9.140625" style="25"/>
    <col min="13057" max="13057" width="15" style="25" customWidth="1"/>
    <col min="13058" max="13058" width="45.140625" style="25" customWidth="1"/>
    <col min="13059" max="13059" width="14.28515625" style="25" bestFit="1" customWidth="1"/>
    <col min="13060" max="13064" width="15.42578125" style="25" bestFit="1" customWidth="1"/>
    <col min="13065" max="13312" width="9.140625" style="25"/>
    <col min="13313" max="13313" width="15" style="25" customWidth="1"/>
    <col min="13314" max="13314" width="45.140625" style="25" customWidth="1"/>
    <col min="13315" max="13315" width="14.28515625" style="25" bestFit="1" customWidth="1"/>
    <col min="13316" max="13320" width="15.42578125" style="25" bestFit="1" customWidth="1"/>
    <col min="13321" max="13568" width="9.140625" style="25"/>
    <col min="13569" max="13569" width="15" style="25" customWidth="1"/>
    <col min="13570" max="13570" width="45.140625" style="25" customWidth="1"/>
    <col min="13571" max="13571" width="14.28515625" style="25" bestFit="1" customWidth="1"/>
    <col min="13572" max="13576" width="15.42578125" style="25" bestFit="1" customWidth="1"/>
    <col min="13577" max="13824" width="9.140625" style="25"/>
    <col min="13825" max="13825" width="15" style="25" customWidth="1"/>
    <col min="13826" max="13826" width="45.140625" style="25" customWidth="1"/>
    <col min="13827" max="13827" width="14.28515625" style="25" bestFit="1" customWidth="1"/>
    <col min="13828" max="13832" width="15.42578125" style="25" bestFit="1" customWidth="1"/>
    <col min="13833" max="14080" width="9.140625" style="25"/>
    <col min="14081" max="14081" width="15" style="25" customWidth="1"/>
    <col min="14082" max="14082" width="45.140625" style="25" customWidth="1"/>
    <col min="14083" max="14083" width="14.28515625" style="25" bestFit="1" customWidth="1"/>
    <col min="14084" max="14088" width="15.42578125" style="25" bestFit="1" customWidth="1"/>
    <col min="14089" max="14336" width="9.140625" style="25"/>
    <col min="14337" max="14337" width="15" style="25" customWidth="1"/>
    <col min="14338" max="14338" width="45.140625" style="25" customWidth="1"/>
    <col min="14339" max="14339" width="14.28515625" style="25" bestFit="1" customWidth="1"/>
    <col min="14340" max="14344" width="15.42578125" style="25" bestFit="1" customWidth="1"/>
    <col min="14345" max="14592" width="9.140625" style="25"/>
    <col min="14593" max="14593" width="15" style="25" customWidth="1"/>
    <col min="14594" max="14594" width="45.140625" style="25" customWidth="1"/>
    <col min="14595" max="14595" width="14.28515625" style="25" bestFit="1" customWidth="1"/>
    <col min="14596" max="14600" width="15.42578125" style="25" bestFit="1" customWidth="1"/>
    <col min="14601" max="14848" width="9.140625" style="25"/>
    <col min="14849" max="14849" width="15" style="25" customWidth="1"/>
    <col min="14850" max="14850" width="45.140625" style="25" customWidth="1"/>
    <col min="14851" max="14851" width="14.28515625" style="25" bestFit="1" customWidth="1"/>
    <col min="14852" max="14856" width="15.42578125" style="25" bestFit="1" customWidth="1"/>
    <col min="14857" max="15104" width="9.140625" style="25"/>
    <col min="15105" max="15105" width="15" style="25" customWidth="1"/>
    <col min="15106" max="15106" width="45.140625" style="25" customWidth="1"/>
    <col min="15107" max="15107" width="14.28515625" style="25" bestFit="1" customWidth="1"/>
    <col min="15108" max="15112" width="15.42578125" style="25" bestFit="1" customWidth="1"/>
    <col min="15113" max="15360" width="9.140625" style="25"/>
    <col min="15361" max="15361" width="15" style="25" customWidth="1"/>
    <col min="15362" max="15362" width="45.140625" style="25" customWidth="1"/>
    <col min="15363" max="15363" width="14.28515625" style="25" bestFit="1" customWidth="1"/>
    <col min="15364" max="15368" width="15.42578125" style="25" bestFit="1" customWidth="1"/>
    <col min="15369" max="15616" width="9.140625" style="25"/>
    <col min="15617" max="15617" width="15" style="25" customWidth="1"/>
    <col min="15618" max="15618" width="45.140625" style="25" customWidth="1"/>
    <col min="15619" max="15619" width="14.28515625" style="25" bestFit="1" customWidth="1"/>
    <col min="15620" max="15624" width="15.42578125" style="25" bestFit="1" customWidth="1"/>
    <col min="15625" max="15872" width="9.140625" style="25"/>
    <col min="15873" max="15873" width="15" style="25" customWidth="1"/>
    <col min="15874" max="15874" width="45.140625" style="25" customWidth="1"/>
    <col min="15875" max="15875" width="14.28515625" style="25" bestFit="1" customWidth="1"/>
    <col min="15876" max="15880" width="15.42578125" style="25" bestFit="1" customWidth="1"/>
    <col min="15881" max="16128" width="9.140625" style="25"/>
    <col min="16129" max="16129" width="15" style="25" customWidth="1"/>
    <col min="16130" max="16130" width="45.140625" style="25" customWidth="1"/>
    <col min="16131" max="16131" width="14.28515625" style="25" bestFit="1" customWidth="1"/>
    <col min="16132" max="16136" width="15.42578125" style="25" bestFit="1" customWidth="1"/>
    <col min="16137" max="16384" width="9.140625" style="25"/>
  </cols>
  <sheetData>
    <row r="1" spans="1:8" ht="15.75" x14ac:dyDescent="0.25">
      <c r="A1" s="3" t="s">
        <v>0</v>
      </c>
      <c r="G1" s="71" t="s">
        <v>49</v>
      </c>
    </row>
    <row r="2" spans="1:8" ht="15.75" x14ac:dyDescent="0.25">
      <c r="A2" s="3"/>
      <c r="G2" s="71" t="s">
        <v>47</v>
      </c>
    </row>
    <row r="3" spans="1:8" ht="15.75" x14ac:dyDescent="0.25">
      <c r="A3" s="3"/>
      <c r="G3" s="71"/>
    </row>
    <row r="4" spans="1:8" ht="23.25" x14ac:dyDescent="0.55000000000000004">
      <c r="A4" s="24"/>
      <c r="B4" s="80" t="s">
        <v>48</v>
      </c>
      <c r="C4" s="82"/>
      <c r="D4" s="82"/>
      <c r="E4" s="82"/>
      <c r="F4" s="82"/>
      <c r="G4" s="82"/>
      <c r="H4" s="82"/>
    </row>
    <row r="5" spans="1:8" ht="31.5" x14ac:dyDescent="0.25">
      <c r="A5" s="6" t="s">
        <v>1</v>
      </c>
      <c r="B5" s="69"/>
      <c r="C5" s="4" t="s">
        <v>9</v>
      </c>
      <c r="D5" s="4" t="s">
        <v>10</v>
      </c>
      <c r="E5" s="4" t="s">
        <v>16</v>
      </c>
      <c r="F5" s="4" t="s">
        <v>17</v>
      </c>
      <c r="G5" s="4" t="s">
        <v>18</v>
      </c>
      <c r="H5" s="5" t="s">
        <v>19</v>
      </c>
    </row>
    <row r="6" spans="1:8" x14ac:dyDescent="0.2">
      <c r="B6" s="10" t="s">
        <v>22</v>
      </c>
      <c r="C6" s="26"/>
      <c r="D6" s="26"/>
      <c r="E6" s="26"/>
      <c r="F6" s="26"/>
      <c r="G6" s="26"/>
      <c r="H6" s="27"/>
    </row>
    <row r="7" spans="1:8" s="28" customFormat="1" ht="31.5" x14ac:dyDescent="0.25">
      <c r="A7" s="28" t="s">
        <v>34</v>
      </c>
      <c r="B7" s="68" t="s">
        <v>43</v>
      </c>
      <c r="C7" s="45">
        <v>100</v>
      </c>
      <c r="D7" s="45">
        <v>100</v>
      </c>
      <c r="E7" s="45">
        <v>100</v>
      </c>
      <c r="F7" s="45">
        <v>100</v>
      </c>
      <c r="G7" s="45">
        <v>100</v>
      </c>
      <c r="H7" s="45">
        <v>100</v>
      </c>
    </row>
    <row r="8" spans="1:8" s="29" customFormat="1" ht="15.75" x14ac:dyDescent="0.25">
      <c r="B8" s="57" t="s">
        <v>23</v>
      </c>
      <c r="C8" s="30"/>
      <c r="D8" s="30"/>
      <c r="E8" s="30"/>
      <c r="F8" s="30"/>
      <c r="G8" s="30"/>
      <c r="H8" s="30"/>
    </row>
    <row r="9" spans="1:8" x14ac:dyDescent="0.2">
      <c r="B9" s="31"/>
      <c r="C9" s="32"/>
      <c r="H9" s="33"/>
    </row>
    <row r="10" spans="1:8" ht="15.75" x14ac:dyDescent="0.25">
      <c r="A10" s="34">
        <v>320010</v>
      </c>
      <c r="B10" s="35" t="s">
        <v>25</v>
      </c>
      <c r="C10" s="61">
        <v>0</v>
      </c>
      <c r="D10" s="62">
        <f>cpers*D7</f>
        <v>26.400000000000002</v>
      </c>
      <c r="E10" s="61">
        <v>0</v>
      </c>
      <c r="F10" s="61">
        <v>0</v>
      </c>
      <c r="G10" s="61">
        <v>0</v>
      </c>
      <c r="H10" s="63">
        <v>0</v>
      </c>
    </row>
    <row r="11" spans="1:8" ht="15.75" x14ac:dyDescent="0.25">
      <c r="A11" s="34">
        <v>310010</v>
      </c>
      <c r="B11" s="36" t="s">
        <v>26</v>
      </c>
      <c r="C11" s="64">
        <f>(calstrs*C7)</f>
        <v>19.100000000000001</v>
      </c>
      <c r="D11" s="64">
        <v>0</v>
      </c>
      <c r="E11" s="64">
        <v>0</v>
      </c>
      <c r="F11" s="64">
        <v>0</v>
      </c>
      <c r="G11" s="64">
        <v>0</v>
      </c>
      <c r="H11" s="65">
        <v>0</v>
      </c>
    </row>
    <row r="12" spans="1:8" ht="15.75" x14ac:dyDescent="0.25">
      <c r="A12" s="34">
        <v>330010</v>
      </c>
      <c r="B12" s="36" t="s">
        <v>27</v>
      </c>
      <c r="C12" s="64">
        <v>0</v>
      </c>
      <c r="D12" s="64">
        <f>(oas*D7)</f>
        <v>6.2</v>
      </c>
      <c r="E12" s="64">
        <v>0</v>
      </c>
      <c r="F12" s="64">
        <v>0</v>
      </c>
      <c r="G12" s="64">
        <v>0</v>
      </c>
      <c r="H12" s="65">
        <f>(oas*H7)</f>
        <v>6.2</v>
      </c>
    </row>
    <row r="13" spans="1:8" ht="15.75" x14ac:dyDescent="0.25">
      <c r="A13" s="34">
        <v>330010</v>
      </c>
      <c r="B13" s="36" t="s">
        <v>28</v>
      </c>
      <c r="C13" s="64">
        <f>(MEDC*C7)</f>
        <v>1.4500000000000002</v>
      </c>
      <c r="D13" s="64">
        <f>(MEDC*D7)</f>
        <v>1.4500000000000002</v>
      </c>
      <c r="E13" s="64">
        <f>(MEDC*E7)</f>
        <v>1.4500000000000002</v>
      </c>
      <c r="F13" s="64">
        <f>(MEDC*F7)</f>
        <v>1.4500000000000002</v>
      </c>
      <c r="G13" s="64">
        <v>0</v>
      </c>
      <c r="H13" s="65">
        <f>(MEDC*H7)</f>
        <v>1.4500000000000002</v>
      </c>
    </row>
    <row r="14" spans="1:8" ht="15.75" x14ac:dyDescent="0.25">
      <c r="A14" s="34">
        <v>350010</v>
      </c>
      <c r="B14" s="36" t="s">
        <v>29</v>
      </c>
      <c r="C14" s="66">
        <f>+UI*C7</f>
        <v>0.05</v>
      </c>
      <c r="D14" s="64">
        <f>+UI*D7</f>
        <v>0.05</v>
      </c>
      <c r="E14" s="64">
        <f>+UI*E7</f>
        <v>0.05</v>
      </c>
      <c r="F14" s="64">
        <f>+UI*F7</f>
        <v>0.05</v>
      </c>
      <c r="G14" s="64">
        <v>0</v>
      </c>
      <c r="H14" s="65">
        <v>0</v>
      </c>
    </row>
    <row r="15" spans="1:8" ht="15.75" x14ac:dyDescent="0.25">
      <c r="A15" s="34">
        <v>360010</v>
      </c>
      <c r="B15" s="36" t="s">
        <v>30</v>
      </c>
      <c r="C15" s="66">
        <f t="shared" ref="C15:H15" si="0">(WCI*C7)</f>
        <v>1.6099999999999999</v>
      </c>
      <c r="D15" s="64">
        <f t="shared" si="0"/>
        <v>1.6099999999999999</v>
      </c>
      <c r="E15" s="64">
        <f t="shared" si="0"/>
        <v>1.6099999999999999</v>
      </c>
      <c r="F15" s="64">
        <f t="shared" si="0"/>
        <v>1.6099999999999999</v>
      </c>
      <c r="G15" s="64">
        <f t="shared" si="0"/>
        <v>1.6099999999999999</v>
      </c>
      <c r="H15" s="65">
        <f t="shared" si="0"/>
        <v>1.6099999999999999</v>
      </c>
    </row>
    <row r="16" spans="1:8" ht="16.5" thickBot="1" x14ac:dyDescent="0.3">
      <c r="A16" s="34">
        <v>370010</v>
      </c>
      <c r="B16" s="36" t="s">
        <v>31</v>
      </c>
      <c r="C16" s="62">
        <v>0</v>
      </c>
      <c r="D16" s="62">
        <v>0</v>
      </c>
      <c r="E16" s="62">
        <f>(APP*E7)</f>
        <v>2.5</v>
      </c>
      <c r="F16" s="62">
        <f>(APP*F7)</f>
        <v>2.5</v>
      </c>
      <c r="G16" s="62">
        <v>0</v>
      </c>
      <c r="H16" s="67">
        <v>0</v>
      </c>
    </row>
    <row r="17" spans="1:8" ht="16.5" hidden="1" thickBot="1" x14ac:dyDescent="0.3">
      <c r="B17" s="35"/>
      <c r="H17" s="33"/>
    </row>
    <row r="18" spans="1:8" ht="16.5" thickBot="1" x14ac:dyDescent="0.3">
      <c r="B18" s="54" t="s">
        <v>32</v>
      </c>
      <c r="C18" s="55">
        <f t="shared" ref="C18:H18" si="1">SUM(C10:C16)/C7</f>
        <v>0.22210000000000002</v>
      </c>
      <c r="D18" s="55">
        <f t="shared" si="1"/>
        <v>0.35710000000000003</v>
      </c>
      <c r="E18" s="55">
        <f t="shared" si="1"/>
        <v>5.6100000000000004E-2</v>
      </c>
      <c r="F18" s="55">
        <f t="shared" si="1"/>
        <v>5.6100000000000004E-2</v>
      </c>
      <c r="G18" s="55">
        <f t="shared" si="1"/>
        <v>1.61E-2</v>
      </c>
      <c r="H18" s="56">
        <f t="shared" si="1"/>
        <v>9.2600000000000002E-2</v>
      </c>
    </row>
    <row r="20" spans="1:8" s="37" customFormat="1" ht="15.75" x14ac:dyDescent="0.25">
      <c r="B20" s="38" t="s">
        <v>33</v>
      </c>
      <c r="C20" s="39">
        <f>IF(C7&lt;&gt;100,SUM(C10:C16),0)</f>
        <v>0</v>
      </c>
      <c r="D20" s="39">
        <f t="shared" ref="D20:H20" si="2">IF(D7&lt;&gt;100,SUM(D10:D16),0)</f>
        <v>0</v>
      </c>
      <c r="E20" s="39">
        <f t="shared" si="2"/>
        <v>0</v>
      </c>
      <c r="F20" s="39">
        <f t="shared" si="2"/>
        <v>0</v>
      </c>
      <c r="G20" s="39">
        <f t="shared" si="2"/>
        <v>0</v>
      </c>
      <c r="H20" s="39">
        <f t="shared" si="2"/>
        <v>0</v>
      </c>
    </row>
    <row r="21" spans="1:8" hidden="1" x14ac:dyDescent="0.2">
      <c r="C21" s="40" t="s">
        <v>34</v>
      </c>
      <c r="D21" s="40" t="s">
        <v>34</v>
      </c>
    </row>
    <row r="22" spans="1:8" s="37" customFormat="1" ht="15.75" x14ac:dyDescent="0.25">
      <c r="B22" s="37" t="s">
        <v>35</v>
      </c>
      <c r="C22" s="39">
        <f t="shared" ref="C22:H22" si="3">IF(C7&lt;&gt;100,(C7+C20),0)</f>
        <v>0</v>
      </c>
      <c r="D22" s="39">
        <f t="shared" si="3"/>
        <v>0</v>
      </c>
      <c r="E22" s="39">
        <f t="shared" si="3"/>
        <v>0</v>
      </c>
      <c r="F22" s="39">
        <f t="shared" si="3"/>
        <v>0</v>
      </c>
      <c r="G22" s="39">
        <f t="shared" si="3"/>
        <v>0</v>
      </c>
      <c r="H22" s="39">
        <f t="shared" si="3"/>
        <v>0</v>
      </c>
    </row>
    <row r="23" spans="1:8" s="37" customFormat="1" ht="15.75" x14ac:dyDescent="0.25">
      <c r="C23" s="41"/>
      <c r="D23" s="41"/>
    </row>
    <row r="24" spans="1:8" s="37" customFormat="1" ht="15.75" x14ac:dyDescent="0.25">
      <c r="B24" s="38" t="s">
        <v>36</v>
      </c>
      <c r="C24" s="42">
        <f t="shared" ref="C24:H24" si="4">IF(C20&lt;&gt;0,C20/C7,0)</f>
        <v>0</v>
      </c>
      <c r="D24" s="42">
        <f t="shared" si="4"/>
        <v>0</v>
      </c>
      <c r="E24" s="42">
        <f t="shared" si="4"/>
        <v>0</v>
      </c>
      <c r="F24" s="42">
        <f t="shared" si="4"/>
        <v>0</v>
      </c>
      <c r="G24" s="42">
        <f t="shared" si="4"/>
        <v>0</v>
      </c>
      <c r="H24" s="42">
        <f t="shared" si="4"/>
        <v>0</v>
      </c>
    </row>
    <row r="26" spans="1:8" ht="15.75" x14ac:dyDescent="0.25">
      <c r="A26" s="37" t="s">
        <v>37</v>
      </c>
    </row>
    <row r="27" spans="1:8" ht="15.75" x14ac:dyDescent="0.25">
      <c r="A27" s="23">
        <f>SUM(cpers)</f>
        <v>0.26400000000000001</v>
      </c>
      <c r="B27" s="2" t="s">
        <v>25</v>
      </c>
    </row>
    <row r="28" spans="1:8" ht="15.75" x14ac:dyDescent="0.25">
      <c r="A28" s="23">
        <f>SUM(calstrs)</f>
        <v>0.191</v>
      </c>
      <c r="B28" s="2" t="s">
        <v>26</v>
      </c>
    </row>
    <row r="29" spans="1:8" ht="15.75" x14ac:dyDescent="0.25">
      <c r="A29" s="23">
        <f>SUM(oas)</f>
        <v>6.2E-2</v>
      </c>
      <c r="B29" s="2" t="s">
        <v>27</v>
      </c>
    </row>
    <row r="30" spans="1:8" ht="15.75" x14ac:dyDescent="0.25">
      <c r="A30" s="23">
        <v>1.4500000000000001E-2</v>
      </c>
      <c r="B30" s="2" t="s">
        <v>28</v>
      </c>
    </row>
    <row r="31" spans="1:8" ht="15.75" x14ac:dyDescent="0.25">
      <c r="A31" s="23">
        <v>5.0000000000000001E-4</v>
      </c>
      <c r="B31" s="2" t="s">
        <v>29</v>
      </c>
    </row>
    <row r="32" spans="1:8" ht="15.75" x14ac:dyDescent="0.25">
      <c r="A32" s="23">
        <f>SUM(WCI)</f>
        <v>1.61E-2</v>
      </c>
      <c r="B32" s="2" t="s">
        <v>38</v>
      </c>
    </row>
    <row r="33" spans="1:7" ht="15.75" x14ac:dyDescent="0.25">
      <c r="A33" s="23">
        <v>2.5000000000000001E-2</v>
      </c>
      <c r="B33" s="2" t="s">
        <v>31</v>
      </c>
      <c r="G33" s="71"/>
    </row>
  </sheetData>
  <sheetProtection selectLockedCells="1"/>
  <mergeCells count="1">
    <mergeCell ref="B4:H4"/>
  </mergeCells>
  <printOptions horizontalCentered="1" gridLines="1"/>
  <pageMargins left="0" right="0" top="0.5" bottom="0.5" header="0.5" footer="0.5"/>
  <pageSetup scale="96" fitToHeight="0" orientation="landscape" r:id="rId1"/>
  <headerFooter alignWithMargins="0">
    <oddFooter>&amp;L&amp;D, &amp;T
&amp;P of &amp;N&amp;R&amp;Z&amp;F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50-100% time</vt:lpstr>
      <vt:lpstr>49% and less</vt:lpstr>
      <vt:lpstr>APP</vt:lpstr>
      <vt:lpstr>Apple</vt:lpstr>
      <vt:lpstr>CalPERS</vt:lpstr>
      <vt:lpstr>calstrs</vt:lpstr>
      <vt:lpstr>cpers</vt:lpstr>
      <vt:lpstr>LD</vt:lpstr>
      <vt:lpstr>LTC</vt:lpstr>
      <vt:lpstr>LTD</vt:lpstr>
      <vt:lpstr>MEDC</vt:lpstr>
      <vt:lpstr>Medcr</vt:lpstr>
      <vt:lpstr>oas</vt:lpstr>
      <vt:lpstr>OASDI</vt:lpstr>
      <vt:lpstr>RATES</vt:lpstr>
      <vt:lpstr>STRS</vt:lpstr>
      <vt:lpstr>SUI</vt:lpstr>
      <vt:lpstr>UI</vt:lpstr>
      <vt:lpstr>WC</vt:lpstr>
      <vt:lpstr>WCI</vt:lpstr>
    </vt:vector>
  </TitlesOfParts>
  <Company>Palomar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Coniglio, Carmen M.</dc:creator>
  <cp:lastModifiedBy>Taveuveu, Brandi</cp:lastModifiedBy>
  <cp:lastPrinted>2025-05-22T21:05:08Z</cp:lastPrinted>
  <dcterms:created xsi:type="dcterms:W3CDTF">2019-04-15T17:21:25Z</dcterms:created>
  <dcterms:modified xsi:type="dcterms:W3CDTF">2026-06-26T19:22:12Z</dcterms:modified>
</cp:coreProperties>
</file>