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threatt\Desktop\"/>
    </mc:Choice>
  </mc:AlternateContent>
  <workbookProtection workbookAlgorithmName="SHA-512" workbookHashValue="gXZkTbRMO0KAXWHvdxyoqLlQHyCXocRLo5V7qMb3UyDwlM1ZIXn3DkDYxkq0B0KXPeZ+j0OF782dwwtbVotBJg==" workbookSaltValue="YhAZA7jsyUjbDLFUFzNxJQ==" workbookSpinCount="100000" lockStructure="1"/>
  <bookViews>
    <workbookView xWindow="0" yWindow="0" windowWidth="28800" windowHeight="14235"/>
  </bookViews>
  <sheets>
    <sheet name="SCFF CALCULATOR (REVISED P1)" sheetId="9" r:id="rId1"/>
    <sheet name="FTES INPUT 2018-19 (REVISED P1)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5" i="9" l="1"/>
  <c r="I36" i="2" l="1"/>
  <c r="D40" i="2"/>
  <c r="D41" i="2" s="1"/>
  <c r="D39" i="2"/>
  <c r="G38" i="2"/>
  <c r="G36" i="2" s="1"/>
  <c r="G37" i="2"/>
  <c r="I25" i="2"/>
  <c r="G25" i="2"/>
  <c r="P55" i="9"/>
  <c r="T51" i="9"/>
  <c r="R51" i="9"/>
  <c r="N51" i="9"/>
  <c r="J51" i="9"/>
  <c r="F51" i="9"/>
  <c r="P50" i="9"/>
  <c r="K50" i="9"/>
  <c r="L50" i="9" s="1"/>
  <c r="H50" i="9"/>
  <c r="P49" i="9"/>
  <c r="K49" i="9"/>
  <c r="L49" i="9" s="1"/>
  <c r="H49" i="9"/>
  <c r="P48" i="9"/>
  <c r="K48" i="9"/>
  <c r="L48" i="9" s="1"/>
  <c r="H48" i="9"/>
  <c r="P47" i="9"/>
  <c r="K47" i="9"/>
  <c r="L47" i="9" s="1"/>
  <c r="H47" i="9"/>
  <c r="P46" i="9"/>
  <c r="K46" i="9"/>
  <c r="L46" i="9" s="1"/>
  <c r="H46" i="9"/>
  <c r="P45" i="9"/>
  <c r="K45" i="9"/>
  <c r="L45" i="9" s="1"/>
  <c r="H45" i="9"/>
  <c r="P44" i="9"/>
  <c r="K44" i="9"/>
  <c r="L44" i="9" s="1"/>
  <c r="H44" i="9"/>
  <c r="P43" i="9"/>
  <c r="K43" i="9"/>
  <c r="L43" i="9" s="1"/>
  <c r="H43" i="9"/>
  <c r="R42" i="9"/>
  <c r="N42" i="9"/>
  <c r="J42" i="9"/>
  <c r="F42" i="9"/>
  <c r="T41" i="9"/>
  <c r="P41" i="9"/>
  <c r="L41" i="9"/>
  <c r="H41" i="9"/>
  <c r="T40" i="9"/>
  <c r="P40" i="9"/>
  <c r="K40" i="9"/>
  <c r="L40" i="9" s="1"/>
  <c r="H40" i="9"/>
  <c r="T39" i="9"/>
  <c r="P39" i="9"/>
  <c r="L39" i="9"/>
  <c r="H39" i="9"/>
  <c r="T38" i="9"/>
  <c r="P38" i="9"/>
  <c r="L38" i="9"/>
  <c r="H38" i="9"/>
  <c r="T37" i="9"/>
  <c r="P37" i="9"/>
  <c r="L37" i="9"/>
  <c r="K37" i="9"/>
  <c r="H37" i="9"/>
  <c r="T36" i="9"/>
  <c r="P36" i="9"/>
  <c r="K36" i="9"/>
  <c r="L36" i="9" s="1"/>
  <c r="H36" i="9"/>
  <c r="T35" i="9"/>
  <c r="P35" i="9"/>
  <c r="K35" i="9"/>
  <c r="L35" i="9" s="1"/>
  <c r="H35" i="9"/>
  <c r="T34" i="9"/>
  <c r="P34" i="9"/>
  <c r="K34" i="9"/>
  <c r="L34" i="9" s="1"/>
  <c r="H34" i="9"/>
  <c r="R33" i="9"/>
  <c r="N33" i="9"/>
  <c r="F33" i="9"/>
  <c r="T32" i="9"/>
  <c r="P32" i="9"/>
  <c r="J32" i="9"/>
  <c r="L32" i="9" s="1"/>
  <c r="H32" i="9"/>
  <c r="T31" i="9"/>
  <c r="P31" i="9"/>
  <c r="J31" i="9"/>
  <c r="L31" i="9" s="1"/>
  <c r="H31" i="9"/>
  <c r="T30" i="9"/>
  <c r="P30" i="9"/>
  <c r="J30" i="9"/>
  <c r="L30" i="9" s="1"/>
  <c r="H30" i="9"/>
  <c r="T29" i="9"/>
  <c r="P29" i="9"/>
  <c r="L29" i="9"/>
  <c r="J29" i="9"/>
  <c r="H29" i="9"/>
  <c r="T28" i="9"/>
  <c r="P28" i="9"/>
  <c r="J28" i="9"/>
  <c r="L28" i="9" s="1"/>
  <c r="H28" i="9"/>
  <c r="T27" i="9"/>
  <c r="P27" i="9"/>
  <c r="J27" i="9"/>
  <c r="L27" i="9" s="1"/>
  <c r="H27" i="9"/>
  <c r="T26" i="9"/>
  <c r="P26" i="9"/>
  <c r="J26" i="9"/>
  <c r="L26" i="9" s="1"/>
  <c r="H26" i="9"/>
  <c r="T25" i="9"/>
  <c r="P25" i="9"/>
  <c r="J25" i="9"/>
  <c r="H25" i="9"/>
  <c r="R23" i="9"/>
  <c r="F23" i="9"/>
  <c r="K22" i="9"/>
  <c r="O22" i="9" s="1"/>
  <c r="S22" i="9" s="1"/>
  <c r="T22" i="9" s="1"/>
  <c r="J22" i="9"/>
  <c r="N22" i="9" s="1"/>
  <c r="H22" i="9"/>
  <c r="K21" i="9"/>
  <c r="O21" i="9" s="1"/>
  <c r="S21" i="9" s="1"/>
  <c r="T21" i="9" s="1"/>
  <c r="J21" i="9"/>
  <c r="H21" i="9"/>
  <c r="K20" i="9"/>
  <c r="O20" i="9" s="1"/>
  <c r="S20" i="9" s="1"/>
  <c r="T20" i="9" s="1"/>
  <c r="J20" i="9"/>
  <c r="H20" i="9"/>
  <c r="N16" i="9"/>
  <c r="M16" i="9"/>
  <c r="J16" i="9"/>
  <c r="I16" i="9"/>
  <c r="F16" i="9"/>
  <c r="E16" i="9"/>
  <c r="T15" i="9"/>
  <c r="R15" i="9"/>
  <c r="P15" i="9"/>
  <c r="K15" i="9"/>
  <c r="L15" i="9" s="1"/>
  <c r="H15" i="9"/>
  <c r="R14" i="9"/>
  <c r="T14" i="9" s="1"/>
  <c r="P14" i="9"/>
  <c r="K14" i="9"/>
  <c r="L14" i="9" s="1"/>
  <c r="H14" i="9"/>
  <c r="N13" i="9"/>
  <c r="M13" i="9"/>
  <c r="J13" i="9"/>
  <c r="I13" i="9"/>
  <c r="I17" i="9" s="1"/>
  <c r="R12" i="9"/>
  <c r="T12" i="9" s="1"/>
  <c r="P12" i="9"/>
  <c r="K12" i="9"/>
  <c r="L12" i="9" s="1"/>
  <c r="H12" i="9"/>
  <c r="R11" i="9"/>
  <c r="T11" i="9" s="1"/>
  <c r="P11" i="9"/>
  <c r="K11" i="9"/>
  <c r="L11" i="9" s="1"/>
  <c r="H11" i="9"/>
  <c r="R10" i="9"/>
  <c r="T10" i="9" s="1"/>
  <c r="P10" i="9"/>
  <c r="K10" i="9"/>
  <c r="L10" i="9" s="1"/>
  <c r="K7" i="9"/>
  <c r="O7" i="9" s="1"/>
  <c r="S7" i="9" s="1"/>
  <c r="T7" i="9" s="1"/>
  <c r="H7" i="9"/>
  <c r="K6" i="9"/>
  <c r="O6" i="9" s="1"/>
  <c r="H6" i="9"/>
  <c r="D18" i="2"/>
  <c r="L18" i="2" s="1"/>
  <c r="M18" i="2" s="1"/>
  <c r="O18" i="2" s="1"/>
  <c r="D17" i="2"/>
  <c r="D19" i="2" s="1"/>
  <c r="G16" i="2"/>
  <c r="G15" i="2"/>
  <c r="G14" i="2" s="1"/>
  <c r="I14" i="2"/>
  <c r="J14" i="2" s="1"/>
  <c r="Q19" i="2"/>
  <c r="K19" i="2"/>
  <c r="H19" i="2"/>
  <c r="E19" i="2"/>
  <c r="C19" i="2"/>
  <c r="B19" i="2"/>
  <c r="P18" i="2"/>
  <c r="J18" i="2"/>
  <c r="P17" i="2"/>
  <c r="L17" i="2"/>
  <c r="J17" i="2"/>
  <c r="P16" i="2"/>
  <c r="M16" i="2"/>
  <c r="O16" i="2" s="1"/>
  <c r="J16" i="2"/>
  <c r="P15" i="2"/>
  <c r="J15" i="2"/>
  <c r="M15" i="2" s="1"/>
  <c r="O15" i="2" s="1"/>
  <c r="P14" i="2"/>
  <c r="P19" i="2" s="1"/>
  <c r="G41" i="2" l="1"/>
  <c r="F36" i="2"/>
  <c r="G19" i="2"/>
  <c r="F14" i="2"/>
  <c r="F19" i="2" s="1"/>
  <c r="M17" i="2"/>
  <c r="O17" i="2" s="1"/>
  <c r="L19" i="2"/>
  <c r="L21" i="9"/>
  <c r="M17" i="9"/>
  <c r="N21" i="9"/>
  <c r="N23" i="9" s="1"/>
  <c r="J33" i="9"/>
  <c r="L7" i="9"/>
  <c r="N17" i="9"/>
  <c r="L25" i="9"/>
  <c r="L33" i="9" s="1"/>
  <c r="H51" i="9"/>
  <c r="J23" i="9"/>
  <c r="P51" i="9"/>
  <c r="P13" i="9"/>
  <c r="P16" i="9"/>
  <c r="L20" i="9"/>
  <c r="H42" i="9"/>
  <c r="L42" i="9"/>
  <c r="L16" i="9"/>
  <c r="T16" i="9"/>
  <c r="H33" i="9"/>
  <c r="J17" i="9"/>
  <c r="L22" i="9"/>
  <c r="L23" i="9" s="1"/>
  <c r="P33" i="9"/>
  <c r="T42" i="9"/>
  <c r="H8" i="9"/>
  <c r="P22" i="9"/>
  <c r="T33" i="9"/>
  <c r="H23" i="9"/>
  <c r="H16" i="9"/>
  <c r="P42" i="9"/>
  <c r="L51" i="9"/>
  <c r="T23" i="9"/>
  <c r="L13" i="9"/>
  <c r="S6" i="9"/>
  <c r="T6" i="9" s="1"/>
  <c r="T8" i="9" s="1"/>
  <c r="T18" i="9" s="1"/>
  <c r="P6" i="9"/>
  <c r="T13" i="9"/>
  <c r="L6" i="9"/>
  <c r="P20" i="9"/>
  <c r="T55" i="9"/>
  <c r="P7" i="9"/>
  <c r="M14" i="2"/>
  <c r="J19" i="2"/>
  <c r="I19" i="2"/>
  <c r="L52" i="9" l="1"/>
  <c r="H52" i="9"/>
  <c r="L8" i="9"/>
  <c r="P21" i="9"/>
  <c r="P23" i="9" s="1"/>
  <c r="P17" i="9"/>
  <c r="P52" i="9"/>
  <c r="L17" i="9"/>
  <c r="L18" i="9" s="1"/>
  <c r="L53" i="9" s="1"/>
  <c r="L54" i="9" s="1"/>
  <c r="P8" i="9"/>
  <c r="T52" i="9"/>
  <c r="T53" i="9" s="1"/>
  <c r="T54" i="9" s="1"/>
  <c r="E13" i="9"/>
  <c r="E17" i="9" s="1"/>
  <c r="M19" i="2"/>
  <c r="O14" i="2"/>
  <c r="O19" i="2" s="1"/>
  <c r="P18" i="9" l="1"/>
  <c r="P53" i="9" s="1"/>
  <c r="P54" i="9" s="1"/>
  <c r="H10" i="9" l="1"/>
  <c r="H13" i="9" s="1"/>
  <c r="F13" i="9"/>
  <c r="F17" i="9" s="1"/>
  <c r="H17" i="9" l="1"/>
  <c r="H18" i="9" s="1"/>
  <c r="H53" i="9" s="1"/>
  <c r="H54" i="9" s="1"/>
  <c r="I4" i="2" l="1"/>
  <c r="J25" i="2"/>
  <c r="N36" i="2" l="1"/>
  <c r="N41" i="2" s="1"/>
  <c r="I9" i="2"/>
  <c r="J4" i="2"/>
  <c r="P4" i="2"/>
  <c r="J5" i="2"/>
  <c r="M5" i="2"/>
  <c r="O5" i="2" s="1"/>
  <c r="P5" i="2"/>
  <c r="J6" i="2"/>
  <c r="M6" i="2"/>
  <c r="O6" i="2" s="1"/>
  <c r="P6" i="2"/>
  <c r="D7" i="2"/>
  <c r="J7" i="2"/>
  <c r="P7" i="2"/>
  <c r="D8" i="2"/>
  <c r="L8" i="2" s="1"/>
  <c r="M8" i="2" s="1"/>
  <c r="O8" i="2" s="1"/>
  <c r="J8" i="2"/>
  <c r="P8" i="2"/>
  <c r="B9" i="2"/>
  <c r="C9" i="2"/>
  <c r="E9" i="2"/>
  <c r="F9" i="2"/>
  <c r="H9" i="2"/>
  <c r="K9" i="2"/>
  <c r="Q9" i="2"/>
  <c r="P25" i="2"/>
  <c r="I30" i="2"/>
  <c r="J26" i="2"/>
  <c r="M26" i="2" s="1"/>
  <c r="O26" i="2" s="1"/>
  <c r="P26" i="2"/>
  <c r="J27" i="2"/>
  <c r="O27" i="2"/>
  <c r="P27" i="2"/>
  <c r="J28" i="2"/>
  <c r="P28" i="2"/>
  <c r="J29" i="2"/>
  <c r="L29" i="2"/>
  <c r="P29" i="2"/>
  <c r="B30" i="2"/>
  <c r="C30" i="2"/>
  <c r="H30" i="2"/>
  <c r="K30" i="2"/>
  <c r="N30" i="2"/>
  <c r="Q30" i="2"/>
  <c r="P36" i="2"/>
  <c r="I41" i="2"/>
  <c r="J37" i="2"/>
  <c r="M37" i="2" s="1"/>
  <c r="O37" i="2" s="1"/>
  <c r="P37" i="2"/>
  <c r="J38" i="2"/>
  <c r="O38" i="2"/>
  <c r="P38" i="2"/>
  <c r="L39" i="2"/>
  <c r="J39" i="2"/>
  <c r="P39" i="2"/>
  <c r="U39" i="2"/>
  <c r="J40" i="2"/>
  <c r="L40" i="2"/>
  <c r="M40" i="2"/>
  <c r="O40" i="2" s="1"/>
  <c r="P40" i="2"/>
  <c r="B41" i="2"/>
  <c r="C41" i="2"/>
  <c r="E41" i="2"/>
  <c r="F41" i="2"/>
  <c r="H41" i="2"/>
  <c r="K41" i="2"/>
  <c r="Q41" i="2"/>
  <c r="P9" i="2" l="1"/>
  <c r="D9" i="2"/>
  <c r="J9" i="2"/>
  <c r="M29" i="2"/>
  <c r="O29" i="2" s="1"/>
  <c r="P30" i="2"/>
  <c r="L41" i="2"/>
  <c r="M39" i="2"/>
  <c r="O39" i="2" s="1"/>
  <c r="M4" i="2"/>
  <c r="O4" i="2" s="1"/>
  <c r="J36" i="2"/>
  <c r="J41" i="2" s="1"/>
  <c r="M25" i="2"/>
  <c r="O25" i="2" s="1"/>
  <c r="P41" i="2"/>
  <c r="L28" i="2"/>
  <c r="L30" i="2" s="1"/>
  <c r="L7" i="2"/>
  <c r="L9" i="2" s="1"/>
  <c r="M36" i="2" l="1"/>
  <c r="O36" i="2" s="1"/>
  <c r="O41" i="2" s="1"/>
  <c r="J30" i="2"/>
  <c r="R25" i="2"/>
  <c r="M28" i="2"/>
  <c r="M7" i="2"/>
  <c r="M41" i="2" l="1"/>
  <c r="O28" i="2"/>
  <c r="O30" i="2" s="1"/>
  <c r="M30" i="2"/>
  <c r="O7" i="2"/>
  <c r="O9" i="2" s="1"/>
  <c r="M9" i="2"/>
</calcChain>
</file>

<file path=xl/sharedStrings.xml><?xml version="1.0" encoding="utf-8"?>
<sst xmlns="http://schemas.openxmlformats.org/spreadsheetml/2006/main" count="230" uniqueCount="93">
  <si>
    <t>Ed Code Ref</t>
  </si>
  <si>
    <t>Palomar Community College District</t>
  </si>
  <si>
    <t>Basic Allocation</t>
  </si>
  <si>
    <t>2018-19</t>
  </si>
  <si>
    <t>2019-20</t>
  </si>
  <si>
    <t>2020-21</t>
  </si>
  <si>
    <t>2021-22</t>
  </si>
  <si>
    <t>Est. Statutory COLA</t>
  </si>
  <si>
    <t>&gt;10K&lt;20K</t>
  </si>
  <si>
    <t>Centers</t>
  </si>
  <si>
    <t>Number</t>
  </si>
  <si>
    <t>Rate</t>
  </si>
  <si>
    <t>Total</t>
  </si>
  <si>
    <t>3-Year Avg Credit</t>
  </si>
  <si>
    <t>Special Admit</t>
  </si>
  <si>
    <t>Incarcerated Credit</t>
  </si>
  <si>
    <t>Subtotal</t>
  </si>
  <si>
    <t>Credit FTES</t>
  </si>
  <si>
    <t>Non-Credit</t>
  </si>
  <si>
    <t>CDCP</t>
  </si>
  <si>
    <t>NonCredit FTES</t>
  </si>
  <si>
    <t>Reported</t>
  </si>
  <si>
    <t>NEC/ESC</t>
  </si>
  <si>
    <t>All Centers</t>
  </si>
  <si>
    <t>ESC</t>
  </si>
  <si>
    <t>Funded</t>
  </si>
  <si>
    <t>FTES TOTAL</t>
  </si>
  <si>
    <t xml:space="preserve">Reported </t>
  </si>
  <si>
    <t>Base Allocation</t>
  </si>
  <si>
    <t>Base Allocation Total</t>
  </si>
  <si>
    <t>B</t>
  </si>
  <si>
    <t>SEC</t>
  </si>
  <si>
    <t>TOTAL</t>
  </si>
  <si>
    <t>NB</t>
  </si>
  <si>
    <t>NON-CREDIT</t>
  </si>
  <si>
    <t>NEC</t>
  </si>
  <si>
    <t>INCARCERATED CREDIT</t>
  </si>
  <si>
    <t>CPPEN</t>
  </si>
  <si>
    <t>SPECIAL ADMIT</t>
  </si>
  <si>
    <t>CREDIT</t>
  </si>
  <si>
    <t>ESCONDIDO</t>
  </si>
  <si>
    <t>2018-19 UNAPPLIED</t>
  </si>
  <si>
    <t>2018-19 REPORTED</t>
  </si>
  <si>
    <t>TOTAL FTES REVENUE</t>
  </si>
  <si>
    <t>RATE</t>
  </si>
  <si>
    <t>2018-19 FUNDED</t>
  </si>
  <si>
    <t>STABILITY PAID</t>
  </si>
  <si>
    <t>GROWTH</t>
  </si>
  <si>
    <t>2018-19 APPLIED #2</t>
  </si>
  <si>
    <t>CREDIT 3 YR AVG</t>
  </si>
  <si>
    <t>2018-19 APPLIED #1</t>
  </si>
  <si>
    <t>STABILITY ADJ</t>
  </si>
  <si>
    <t>RESTORATION</t>
  </si>
  <si>
    <t>STABILITY</t>
  </si>
  <si>
    <t>2017-18 FUNDED</t>
  </si>
  <si>
    <t>2016-17 FUNDED</t>
  </si>
  <si>
    <t>FTES INPUT</t>
  </si>
  <si>
    <t>84750.4(d)(1)(A)</t>
  </si>
  <si>
    <t>84750.4(d)(2)(A-B)</t>
  </si>
  <si>
    <t>84750.5(d)(3)</t>
  </si>
  <si>
    <t>Headcount</t>
  </si>
  <si>
    <t>Supplemental Allocation</t>
  </si>
  <si>
    <t>Pell Grant Recipients</t>
  </si>
  <si>
    <t>Outcomes</t>
  </si>
  <si>
    <t>Student Success Allocation</t>
  </si>
  <si>
    <t>All Students</t>
  </si>
  <si>
    <t>Associate Degrees</t>
  </si>
  <si>
    <t>Baccalaureate Degrees</t>
  </si>
  <si>
    <t>Associate Degrees for Transfer</t>
  </si>
  <si>
    <t>Credit Certificates</t>
  </si>
  <si>
    <t>Nine or More CTE Units</t>
  </si>
  <si>
    <t>Transfer</t>
  </si>
  <si>
    <t>Transfer Level Math and English</t>
  </si>
  <si>
    <t>Achieved Regional Living Wage</t>
  </si>
  <si>
    <t>Equity: Pell Grant Recipients</t>
  </si>
  <si>
    <t>Equity: California Promise Grant Recipients</t>
  </si>
  <si>
    <t xml:space="preserve">CA Promise </t>
  </si>
  <si>
    <t>AB540 Waiver</t>
  </si>
  <si>
    <t>Suppl. Total</t>
  </si>
  <si>
    <t>2017-18</t>
  </si>
  <si>
    <t>ESTIMATE</t>
  </si>
  <si>
    <t>APPROVED</t>
  </si>
  <si>
    <t>Total Success</t>
  </si>
  <si>
    <t>TOTAL SCFF TCR</t>
  </si>
  <si>
    <t>HOLD HARMLESS</t>
  </si>
  <si>
    <r>
      <t>2018-19 FIRST PRINCIPAL APPORTIONMENT REVISED P1 (</t>
    </r>
    <r>
      <rPr>
        <b/>
        <sz val="12"/>
        <color rgb="FFFF0000"/>
        <rFont val="Calibri"/>
        <family val="2"/>
        <scheme val="minor"/>
      </rPr>
      <t>APRIL</t>
    </r>
    <r>
      <rPr>
        <b/>
        <sz val="12"/>
        <rFont val="Calibri"/>
        <family val="2"/>
        <scheme val="minor"/>
      </rPr>
      <t xml:space="preserve"> RELEASE)</t>
    </r>
  </si>
  <si>
    <r>
      <t>2018-19 FIRST PRINCIPAL APPORTIONMENT P1 (</t>
    </r>
    <r>
      <rPr>
        <b/>
        <sz val="12"/>
        <color rgb="FFFF0000"/>
        <rFont val="Calibri"/>
        <family val="2"/>
        <scheme val="minor"/>
      </rPr>
      <t>FEBRUARY</t>
    </r>
    <r>
      <rPr>
        <b/>
        <sz val="12"/>
        <rFont val="Calibri"/>
        <family val="2"/>
        <scheme val="minor"/>
      </rPr>
      <t xml:space="preserve"> RELEASE)</t>
    </r>
  </si>
  <si>
    <t>2018-19 EST. SECOND PRINCIPAL P2</t>
  </si>
  <si>
    <t>ADJ</t>
  </si>
  <si>
    <t>TOTAL COMPUTATIONAL REVENUE 2017-18 + COLA</t>
  </si>
  <si>
    <r>
      <t xml:space="preserve">2018-19 SECOND  PRINCIPAL APPORTIONMENT </t>
    </r>
    <r>
      <rPr>
        <b/>
        <sz val="12"/>
        <color rgb="FF0070C0"/>
        <rFont val="Calibri"/>
        <family val="2"/>
        <scheme val="minor"/>
      </rPr>
      <t>P2</t>
    </r>
    <r>
      <rPr>
        <b/>
        <sz val="12"/>
        <rFont val="Calibri"/>
        <family val="2"/>
        <scheme val="minor"/>
      </rPr>
      <t xml:space="preserve"> CCFS-320 REPORT (NO SUMMER SHIFT)</t>
    </r>
  </si>
  <si>
    <r>
      <t xml:space="preserve">2018-19 SECOND PRINCIPAL APPORTIONMENT </t>
    </r>
    <r>
      <rPr>
        <b/>
        <sz val="12"/>
        <color rgb="FF0070C0"/>
        <rFont val="Calibri"/>
        <family val="2"/>
        <scheme val="minor"/>
      </rPr>
      <t>P2</t>
    </r>
    <r>
      <rPr>
        <b/>
        <sz val="12"/>
        <rFont val="Calibri"/>
        <family val="2"/>
        <scheme val="minor"/>
      </rPr>
      <t xml:space="preserve"> CCFS-320 REPORT (WITH SUMMER SHIFT ALL AVAILABLE EXCEPT NEC, CPPEN)</t>
    </r>
  </si>
  <si>
    <t>SCFF Simulations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</si>
</sst>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rgb="FF0070C0"/>
      <name val="Arial Narrow"/>
      <family val="2"/>
    </font>
    <font>
      <b/>
      <sz val="10"/>
      <color theme="1"/>
      <name val="Arial Narrow"/>
      <family val="2"/>
    </font>
    <font>
      <b/>
      <sz val="10"/>
      <color theme="0"/>
      <name val="Arial Narrow"/>
      <family val="2"/>
    </font>
    <font>
      <b/>
      <sz val="14"/>
      <color theme="0"/>
      <name val="Arial Narrow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1"/>
      <color rgb="FFFF0000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6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4" fillId="0" borderId="2" xfId="0" applyFont="1" applyBorder="1"/>
    <xf numFmtId="0" fontId="4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43" fontId="4" fillId="0" borderId="0" xfId="1" applyFont="1" applyBorder="1"/>
    <xf numFmtId="164" fontId="4" fillId="0" borderId="0" xfId="1" applyNumberFormat="1" applyFont="1" applyBorder="1"/>
    <xf numFmtId="164" fontId="4" fillId="0" borderId="4" xfId="0" applyNumberFormat="1" applyFont="1" applyBorder="1"/>
    <xf numFmtId="164" fontId="5" fillId="4" borderId="4" xfId="0" applyNumberFormat="1" applyFont="1" applyFill="1" applyBorder="1"/>
    <xf numFmtId="0" fontId="5" fillId="0" borderId="0" xfId="0" applyFont="1"/>
    <xf numFmtId="0" fontId="5" fillId="4" borderId="6" xfId="0" applyFont="1" applyFill="1" applyBorder="1"/>
    <xf numFmtId="0" fontId="5" fillId="4" borderId="0" xfId="0" applyFont="1" applyFill="1" applyBorder="1"/>
    <xf numFmtId="0" fontId="3" fillId="0" borderId="0" xfId="0" applyFont="1"/>
    <xf numFmtId="43" fontId="5" fillId="4" borderId="0" xfId="1" applyFont="1" applyFill="1" applyBorder="1"/>
    <xf numFmtId="43" fontId="4" fillId="0" borderId="6" xfId="1" applyFont="1" applyBorder="1"/>
    <xf numFmtId="43" fontId="5" fillId="4" borderId="6" xfId="1" applyFont="1" applyFill="1" applyBorder="1"/>
    <xf numFmtId="0" fontId="7" fillId="0" borderId="0" xfId="0" applyFont="1" applyBorder="1" applyAlignment="1">
      <alignment horizontal="center" wrapText="1"/>
    </xf>
    <xf numFmtId="0" fontId="7" fillId="3" borderId="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164" fontId="4" fillId="3" borderId="0" xfId="0" applyNumberFormat="1" applyFont="1" applyFill="1" applyBorder="1"/>
    <xf numFmtId="0" fontId="5" fillId="0" borderId="6" xfId="0" applyFont="1" applyBorder="1"/>
    <xf numFmtId="0" fontId="8" fillId="3" borderId="4" xfId="0" applyFont="1" applyFill="1" applyBorder="1" applyAlignment="1">
      <alignment horizontal="center"/>
    </xf>
    <xf numFmtId="0" fontId="7" fillId="0" borderId="16" xfId="0" applyFont="1" applyBorder="1" applyAlignment="1">
      <alignment horizontal="center"/>
    </xf>
    <xf numFmtId="43" fontId="4" fillId="0" borderId="17" xfId="1" applyFont="1" applyBorder="1"/>
    <xf numFmtId="0" fontId="5" fillId="8" borderId="0" xfId="0" applyFont="1" applyFill="1" applyBorder="1"/>
    <xf numFmtId="164" fontId="5" fillId="8" borderId="4" xfId="0" applyNumberFormat="1" applyFont="1" applyFill="1" applyBorder="1"/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43" fontId="5" fillId="7" borderId="13" xfId="0" applyNumberFormat="1" applyFont="1" applyFill="1" applyBorder="1"/>
    <xf numFmtId="43" fontId="5" fillId="7" borderId="15" xfId="0" applyNumberFormat="1" applyFont="1" applyFill="1" applyBorder="1"/>
    <xf numFmtId="0" fontId="5" fillId="7" borderId="15" xfId="0" applyFont="1" applyFill="1" applyBorder="1"/>
    <xf numFmtId="164" fontId="5" fillId="7" borderId="14" xfId="0" applyNumberFormat="1" applyFont="1" applyFill="1" applyBorder="1"/>
    <xf numFmtId="0" fontId="7" fillId="7" borderId="13" xfId="0" applyFont="1" applyFill="1" applyBorder="1" applyAlignment="1">
      <alignment horizontal="center" wrapText="1"/>
    </xf>
    <xf numFmtId="164" fontId="5" fillId="4" borderId="4" xfId="1" applyNumberFormat="1" applyFont="1" applyFill="1" applyBorder="1"/>
    <xf numFmtId="43" fontId="5" fillId="7" borderId="20" xfId="0" applyNumberFormat="1" applyFont="1" applyFill="1" applyBorder="1"/>
    <xf numFmtId="43" fontId="5" fillId="7" borderId="22" xfId="0" applyNumberFormat="1" applyFont="1" applyFill="1" applyBorder="1"/>
    <xf numFmtId="0" fontId="5" fillId="7" borderId="22" xfId="0" applyFont="1" applyFill="1" applyBorder="1"/>
    <xf numFmtId="164" fontId="5" fillId="7" borderId="21" xfId="0" applyNumberFormat="1" applyFont="1" applyFill="1" applyBorder="1"/>
    <xf numFmtId="0" fontId="0" fillId="0" borderId="0" xfId="0" applyBorder="1"/>
    <xf numFmtId="0" fontId="4" fillId="6" borderId="0" xfId="0" applyFont="1" applyFill="1" applyBorder="1"/>
    <xf numFmtId="43" fontId="3" fillId="0" borderId="0" xfId="1" applyFont="1"/>
    <xf numFmtId="43" fontId="3" fillId="0" borderId="0" xfId="0" applyNumberFormat="1" applyFont="1"/>
    <xf numFmtId="43" fontId="0" fillId="0" borderId="15" xfId="0" applyNumberFormat="1" applyBorder="1"/>
    <xf numFmtId="43" fontId="3" fillId="8" borderId="15" xfId="0" applyNumberFormat="1" applyFont="1" applyFill="1" applyBorder="1"/>
    <xf numFmtId="43" fontId="3" fillId="0" borderId="15" xfId="0" applyNumberFormat="1" applyFont="1" applyBorder="1"/>
    <xf numFmtId="0" fontId="10" fillId="0" borderId="15" xfId="0" applyFont="1" applyBorder="1"/>
    <xf numFmtId="43" fontId="0" fillId="0" borderId="0" xfId="1" applyFont="1"/>
    <xf numFmtId="43" fontId="3" fillId="8" borderId="0" xfId="1" applyFont="1" applyFill="1"/>
    <xf numFmtId="0" fontId="10" fillId="0" borderId="0" xfId="0" applyFont="1"/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0" fillId="8" borderId="0" xfId="0" applyFill="1"/>
    <xf numFmtId="43" fontId="2" fillId="0" borderId="0" xfId="0" applyNumberFormat="1" applyFont="1"/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3" fillId="0" borderId="0" xfId="0" applyFont="1"/>
    <xf numFmtId="0" fontId="13" fillId="0" borderId="0" xfId="0" applyFont="1" applyBorder="1"/>
    <xf numFmtId="0" fontId="13" fillId="0" borderId="0" xfId="0" applyFont="1" applyFill="1"/>
    <xf numFmtId="0" fontId="7" fillId="0" borderId="0" xfId="0" applyFont="1" applyAlignment="1">
      <alignment wrapText="1"/>
    </xf>
    <xf numFmtId="164" fontId="0" fillId="0" borderId="0" xfId="0" applyNumberFormat="1"/>
    <xf numFmtId="164" fontId="3" fillId="0" borderId="15" xfId="0" applyNumberFormat="1" applyFont="1" applyBorder="1"/>
    <xf numFmtId="43" fontId="4" fillId="6" borderId="17" xfId="1" applyFont="1" applyFill="1" applyBorder="1"/>
    <xf numFmtId="43" fontId="4" fillId="6" borderId="6" xfId="1" applyFont="1" applyFill="1" applyBorder="1"/>
    <xf numFmtId="0" fontId="7" fillId="0" borderId="24" xfId="0" applyFont="1" applyBorder="1" applyAlignment="1">
      <alignment horizontal="center"/>
    </xf>
    <xf numFmtId="0" fontId="7" fillId="8" borderId="6" xfId="0" applyFont="1" applyFill="1" applyBorder="1" applyAlignment="1">
      <alignment horizontal="center" wrapText="1"/>
    </xf>
    <xf numFmtId="164" fontId="5" fillId="8" borderId="0" xfId="1" applyNumberFormat="1" applyFont="1" applyFill="1" applyBorder="1"/>
    <xf numFmtId="164" fontId="5" fillId="8" borderId="4" xfId="1" applyNumberFormat="1" applyFont="1" applyFill="1" applyBorder="1"/>
    <xf numFmtId="164" fontId="5" fillId="7" borderId="14" xfId="1" applyNumberFormat="1" applyFont="1" applyFill="1" applyBorder="1"/>
    <xf numFmtId="164" fontId="4" fillId="0" borderId="25" xfId="1" applyNumberFormat="1" applyFont="1" applyBorder="1"/>
    <xf numFmtId="0" fontId="7" fillId="6" borderId="6" xfId="0" applyFont="1" applyFill="1" applyBorder="1" applyAlignment="1">
      <alignment horizontal="center" wrapText="1"/>
    </xf>
    <xf numFmtId="0" fontId="4" fillId="6" borderId="6" xfId="0" applyFont="1" applyFill="1" applyBorder="1"/>
    <xf numFmtId="43" fontId="16" fillId="0" borderId="0" xfId="0" applyNumberFormat="1" applyFont="1"/>
    <xf numFmtId="0" fontId="3" fillId="0" borderId="15" xfId="0" applyFont="1" applyBorder="1"/>
    <xf numFmtId="164" fontId="0" fillId="0" borderId="0" xfId="1" applyNumberFormat="1" applyFont="1"/>
    <xf numFmtId="0" fontId="5" fillId="9" borderId="6" xfId="0" applyFont="1" applyFill="1" applyBorder="1"/>
    <xf numFmtId="164" fontId="5" fillId="4" borderId="0" xfId="1" applyNumberFormat="1" applyFont="1" applyFill="1" applyBorder="1"/>
    <xf numFmtId="164" fontId="4" fillId="0" borderId="4" xfId="1" applyNumberFormat="1" applyFont="1" applyBorder="1"/>
    <xf numFmtId="43" fontId="4" fillId="9" borderId="6" xfId="1" applyFont="1" applyFill="1" applyBorder="1"/>
    <xf numFmtId="0" fontId="0" fillId="9" borderId="0" xfId="0" applyFill="1"/>
    <xf numFmtId="164" fontId="3" fillId="9" borderId="0" xfId="1" applyNumberFormat="1" applyFont="1" applyFill="1"/>
    <xf numFmtId="1" fontId="4" fillId="0" borderId="0" xfId="0" applyNumberFormat="1" applyFont="1" applyBorder="1"/>
    <xf numFmtId="164" fontId="5" fillId="4" borderId="0" xfId="1" applyNumberFormat="1" applyFont="1" applyFill="1" applyBorder="1" applyAlignment="1"/>
    <xf numFmtId="164" fontId="4" fillId="6" borderId="17" xfId="1" applyNumberFormat="1" applyFont="1" applyFill="1" applyBorder="1"/>
    <xf numFmtId="164" fontId="4" fillId="0" borderId="26" xfId="1" applyNumberFormat="1" applyFont="1" applyBorder="1"/>
    <xf numFmtId="164" fontId="4" fillId="6" borderId="6" xfId="1" applyNumberFormat="1" applyFont="1" applyFill="1" applyBorder="1"/>
    <xf numFmtId="164" fontId="7" fillId="6" borderId="6" xfId="1" applyNumberFormat="1" applyFont="1" applyFill="1" applyBorder="1" applyAlignment="1">
      <alignment horizontal="center" wrapText="1"/>
    </xf>
    <xf numFmtId="164" fontId="5" fillId="4" borderId="0" xfId="0" applyNumberFormat="1" applyFont="1" applyFill="1" applyBorder="1"/>
    <xf numFmtId="164" fontId="3" fillId="9" borderId="6" xfId="1" applyNumberFormat="1" applyFont="1" applyFill="1" applyBorder="1"/>
    <xf numFmtId="0" fontId="0" fillId="0" borderId="0" xfId="0" applyAlignment="1">
      <alignment horizontal="center"/>
    </xf>
    <xf numFmtId="0" fontId="7" fillId="8" borderId="0" xfId="0" applyFont="1" applyFill="1" applyBorder="1" applyAlignment="1">
      <alignment horizontal="center" wrapText="1"/>
    </xf>
    <xf numFmtId="164" fontId="5" fillId="9" borderId="4" xfId="1" applyNumberFormat="1" applyFont="1" applyFill="1" applyBorder="1"/>
    <xf numFmtId="43" fontId="7" fillId="8" borderId="6" xfId="0" applyNumberFormat="1" applyFont="1" applyFill="1" applyBorder="1" applyAlignment="1">
      <alignment horizontal="center" wrapText="1"/>
    </xf>
    <xf numFmtId="43" fontId="0" fillId="9" borderId="0" xfId="1" applyFont="1" applyFill="1"/>
    <xf numFmtId="43" fontId="3" fillId="9" borderId="0" xfId="1" applyFont="1" applyFill="1"/>
    <xf numFmtId="43" fontId="16" fillId="0" borderId="0" xfId="1" applyFont="1"/>
    <xf numFmtId="43" fontId="0" fillId="6" borderId="0" xfId="1" applyFont="1" applyFill="1"/>
    <xf numFmtId="164" fontId="16" fillId="0" borderId="0" xfId="0" applyNumberFormat="1" applyFont="1"/>
    <xf numFmtId="43" fontId="3" fillId="11" borderId="15" xfId="0" applyNumberFormat="1" applyFont="1" applyFill="1" applyBorder="1"/>
    <xf numFmtId="164" fontId="19" fillId="0" borderId="4" xfId="1" applyNumberFormat="1" applyFont="1" applyBorder="1"/>
    <xf numFmtId="164" fontId="5" fillId="10" borderId="27" xfId="1" applyNumberFormat="1" applyFont="1" applyFill="1" applyBorder="1"/>
    <xf numFmtId="0" fontId="0" fillId="10" borderId="28" xfId="0" applyFill="1" applyBorder="1"/>
    <xf numFmtId="0" fontId="3" fillId="9" borderId="0" xfId="0" applyFont="1" applyFill="1" applyAlignment="1">
      <alignment horizontal="center"/>
    </xf>
    <xf numFmtId="0" fontId="3" fillId="9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10" borderId="28" xfId="0" applyFont="1" applyFill="1" applyBorder="1" applyAlignment="1">
      <alignment horizontal="center"/>
    </xf>
    <xf numFmtId="0" fontId="5" fillId="7" borderId="20" xfId="0" applyFont="1" applyFill="1" applyBorder="1" applyAlignment="1">
      <alignment horizontal="right" wrapText="1"/>
    </xf>
    <xf numFmtId="0" fontId="5" fillId="7" borderId="22" xfId="0" applyFont="1" applyFill="1" applyBorder="1" applyAlignment="1">
      <alignment horizontal="right" wrapText="1"/>
    </xf>
    <xf numFmtId="0" fontId="5" fillId="8" borderId="0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textRotation="90" wrapText="1"/>
    </xf>
    <xf numFmtId="0" fontId="9" fillId="2" borderId="0" xfId="0" applyFont="1" applyFill="1" applyBorder="1" applyAlignment="1">
      <alignment horizontal="center" vertical="center" textRotation="90" wrapText="1"/>
    </xf>
    <xf numFmtId="0" fontId="8" fillId="5" borderId="6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0" fontId="6" fillId="0" borderId="8" xfId="0" applyNumberFormat="1" applyFont="1" applyBorder="1" applyAlignment="1">
      <alignment horizontal="center"/>
    </xf>
    <xf numFmtId="10" fontId="6" fillId="0" borderId="7" xfId="0" applyNumberFormat="1" applyFont="1" applyBorder="1" applyAlignment="1">
      <alignment horizontal="center"/>
    </xf>
    <xf numFmtId="10" fontId="6" fillId="0" borderId="9" xfId="0" applyNumberFormat="1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 textRotation="90"/>
    </xf>
    <xf numFmtId="0" fontId="9" fillId="2" borderId="4" xfId="0" applyFont="1" applyFill="1" applyBorder="1" applyAlignment="1">
      <alignment horizontal="center" vertical="center" textRotation="90"/>
    </xf>
    <xf numFmtId="0" fontId="9" fillId="2" borderId="0" xfId="0" applyFont="1" applyFill="1" applyBorder="1" applyAlignment="1">
      <alignment horizontal="center" vertical="center" textRotation="90"/>
    </xf>
    <xf numFmtId="0" fontId="5" fillId="7" borderId="13" xfId="0" applyFont="1" applyFill="1" applyBorder="1" applyAlignment="1">
      <alignment horizontal="center" wrapText="1"/>
    </xf>
    <xf numFmtId="0" fontId="5" fillId="7" borderId="14" xfId="0" applyFont="1" applyFill="1" applyBorder="1" applyAlignment="1">
      <alignment horizontal="center" wrapText="1"/>
    </xf>
    <xf numFmtId="0" fontId="15" fillId="0" borderId="23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2" fillId="8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8</xdr:row>
      <xdr:rowOff>209550</xdr:rowOff>
    </xdr:from>
    <xdr:to>
      <xdr:col>0</xdr:col>
      <xdr:colOff>371475</xdr:colOff>
      <xdr:row>10</xdr:row>
      <xdr:rowOff>156210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xmlns="" id="{65A353C5-B21F-482D-8DE2-A53F30E1B15D}"/>
            </a:ext>
          </a:extLst>
        </xdr:cNvPr>
        <xdr:cNvCxnSpPr/>
      </xdr:nvCxnSpPr>
      <xdr:spPr>
        <a:xfrm>
          <a:off x="0" y="2085975"/>
          <a:ext cx="0" cy="51816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371475</xdr:colOff>
      <xdr:row>13</xdr:row>
      <xdr:rowOff>0</xdr:rowOff>
    </xdr:from>
    <xdr:to>
      <xdr:col>0</xdr:col>
      <xdr:colOff>371475</xdr:colOff>
      <xdr:row>14</xdr:row>
      <xdr:rowOff>175260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xmlns="" id="{54CB658E-908E-4A00-B8F2-20B705E8E737}"/>
            </a:ext>
          </a:extLst>
        </xdr:cNvPr>
        <xdr:cNvCxnSpPr/>
      </xdr:nvCxnSpPr>
      <xdr:spPr>
        <a:xfrm>
          <a:off x="0" y="3209925"/>
          <a:ext cx="0" cy="38481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57"/>
  <sheetViews>
    <sheetView tabSelected="1" topLeftCell="B1" zoomScale="130" zoomScaleNormal="130" workbookViewId="0">
      <pane ySplit="1" topLeftCell="A2" activePane="bottomLeft" state="frozen"/>
      <selection activeCell="B25" sqref="B25"/>
      <selection pane="bottomLeft" activeCell="C3" sqref="C3"/>
    </sheetView>
  </sheetViews>
  <sheetFormatPr defaultRowHeight="15" x14ac:dyDescent="0.25"/>
  <cols>
    <col min="1" max="1" width="0" hidden="1" customWidth="1"/>
    <col min="3" max="3" width="8.7109375" customWidth="1"/>
    <col min="4" max="4" width="11.42578125" customWidth="1"/>
    <col min="5" max="5" width="11.140625" customWidth="1"/>
    <col min="6" max="6" width="10" bestFit="1" customWidth="1"/>
    <col min="7" max="7" width="12.42578125" bestFit="1" customWidth="1"/>
    <col min="8" max="8" width="16.140625" bestFit="1" customWidth="1"/>
    <col min="9" max="10" width="10" customWidth="1"/>
    <col min="11" max="11" width="12.42578125" customWidth="1"/>
    <col min="12" max="12" width="16.140625" bestFit="1" customWidth="1"/>
    <col min="13" max="13" width="10" customWidth="1"/>
    <col min="14" max="14" width="10.28515625" customWidth="1"/>
    <col min="15" max="15" width="10" customWidth="1"/>
    <col min="16" max="16" width="16.140625" bestFit="1" customWidth="1"/>
    <col min="17" max="17" width="10" customWidth="1"/>
    <col min="18" max="18" width="11.42578125" customWidth="1"/>
    <col min="19" max="19" width="10" customWidth="1"/>
    <col min="20" max="20" width="16.140625" bestFit="1" customWidth="1"/>
    <col min="22" max="22" width="0" hidden="1" customWidth="1"/>
  </cols>
  <sheetData>
    <row r="1" spans="1:22" ht="27" customHeight="1" x14ac:dyDescent="0.35">
      <c r="A1" s="66" t="s">
        <v>0</v>
      </c>
      <c r="B1" s="130" t="s">
        <v>92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</row>
    <row r="2" spans="1:22" ht="19.5" thickBot="1" x14ac:dyDescent="0.35">
      <c r="A2" s="2"/>
      <c r="B2" s="131" t="s">
        <v>1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</row>
    <row r="3" spans="1:22" ht="16.5" x14ac:dyDescent="0.3">
      <c r="A3" s="2"/>
      <c r="B3" s="2"/>
      <c r="C3" s="5"/>
      <c r="D3" s="3"/>
      <c r="E3" s="132" t="s">
        <v>87</v>
      </c>
      <c r="F3" s="133"/>
      <c r="G3" s="133"/>
      <c r="H3" s="134"/>
      <c r="I3" s="132" t="s">
        <v>4</v>
      </c>
      <c r="J3" s="133"/>
      <c r="K3" s="133"/>
      <c r="L3" s="134"/>
      <c r="M3" s="132" t="s">
        <v>5</v>
      </c>
      <c r="N3" s="133"/>
      <c r="O3" s="133"/>
      <c r="P3" s="134"/>
      <c r="Q3" s="132" t="s">
        <v>6</v>
      </c>
      <c r="R3" s="133"/>
      <c r="S3" s="133"/>
      <c r="T3" s="134"/>
    </row>
    <row r="4" spans="1:22" ht="17.25" thickBot="1" x14ac:dyDescent="0.35">
      <c r="A4" s="2"/>
      <c r="B4" s="7"/>
      <c r="C4" s="120" t="s">
        <v>7</v>
      </c>
      <c r="D4" s="121"/>
      <c r="E4" s="122">
        <v>2.7099999999999999E-2</v>
      </c>
      <c r="F4" s="123"/>
      <c r="G4" s="123"/>
      <c r="H4" s="124"/>
      <c r="I4" s="122">
        <v>3.4599999999999999E-2</v>
      </c>
      <c r="J4" s="123"/>
      <c r="K4" s="123"/>
      <c r="L4" s="124"/>
      <c r="M4" s="122">
        <v>2.86E-2</v>
      </c>
      <c r="N4" s="123"/>
      <c r="O4" s="123"/>
      <c r="P4" s="124"/>
      <c r="Q4" s="122">
        <v>2.92E-2</v>
      </c>
      <c r="R4" s="123"/>
      <c r="S4" s="123"/>
      <c r="T4" s="124"/>
    </row>
    <row r="5" spans="1:22" ht="17.25" thickBot="1" x14ac:dyDescent="0.35">
      <c r="A5" s="2"/>
      <c r="B5" s="125" t="s">
        <v>28</v>
      </c>
      <c r="C5" s="118" t="s">
        <v>2</v>
      </c>
      <c r="D5" s="8"/>
      <c r="E5" s="25"/>
      <c r="F5" s="10" t="s">
        <v>10</v>
      </c>
      <c r="G5" s="11" t="s">
        <v>11</v>
      </c>
      <c r="H5" s="12" t="s">
        <v>12</v>
      </c>
      <c r="I5" s="26"/>
      <c r="J5" s="10" t="s">
        <v>10</v>
      </c>
      <c r="K5" s="11" t="s">
        <v>11</v>
      </c>
      <c r="L5" s="12" t="s">
        <v>12</v>
      </c>
      <c r="M5" s="26"/>
      <c r="N5" s="10" t="s">
        <v>10</v>
      </c>
      <c r="O5" s="11" t="s">
        <v>11</v>
      </c>
      <c r="P5" s="12" t="s">
        <v>12</v>
      </c>
      <c r="Q5" s="26"/>
      <c r="R5" s="10" t="s">
        <v>10</v>
      </c>
      <c r="S5" s="11" t="s">
        <v>11</v>
      </c>
      <c r="T5" s="12" t="s">
        <v>12</v>
      </c>
    </row>
    <row r="6" spans="1:22" ht="17.25" thickTop="1" x14ac:dyDescent="0.3">
      <c r="A6" s="63" t="s">
        <v>57</v>
      </c>
      <c r="B6" s="126"/>
      <c r="C6" s="118"/>
      <c r="D6" s="8" t="s">
        <v>8</v>
      </c>
      <c r="E6" s="25"/>
      <c r="F6" s="6">
        <v>1</v>
      </c>
      <c r="G6" s="14">
        <v>5223684</v>
      </c>
      <c r="H6" s="15">
        <f>+F6*G6</f>
        <v>5223684</v>
      </c>
      <c r="I6" s="27"/>
      <c r="J6" s="6">
        <v>1</v>
      </c>
      <c r="K6" s="14">
        <f>+G6*(100%+I4)</f>
        <v>5404423.4664000003</v>
      </c>
      <c r="L6" s="15">
        <f>+J6*K6</f>
        <v>5404423.4664000003</v>
      </c>
      <c r="M6" s="27"/>
      <c r="N6" s="6">
        <v>1</v>
      </c>
      <c r="O6" s="14">
        <f>+K6*(100%+$M$4)</f>
        <v>5558989.9775390401</v>
      </c>
      <c r="P6" s="15">
        <f>+N6*O6</f>
        <v>5558989.9775390401</v>
      </c>
      <c r="Q6" s="27"/>
      <c r="R6" s="6">
        <v>1</v>
      </c>
      <c r="S6" s="14">
        <f>+O6*(100%+$M$4)</f>
        <v>5717977.0908966567</v>
      </c>
      <c r="T6" s="15">
        <f>+R6*S6</f>
        <v>5717977.0908966567</v>
      </c>
      <c r="V6">
        <v>17543.210000000003</v>
      </c>
    </row>
    <row r="7" spans="1:22" ht="16.5" x14ac:dyDescent="0.3">
      <c r="A7" s="2"/>
      <c r="B7" s="126"/>
      <c r="C7" s="118"/>
      <c r="D7" s="8" t="s">
        <v>9</v>
      </c>
      <c r="E7" s="29" t="s">
        <v>24</v>
      </c>
      <c r="F7" s="6">
        <v>1</v>
      </c>
      <c r="G7" s="14">
        <v>1305921</v>
      </c>
      <c r="H7" s="15">
        <f>+F7*G7</f>
        <v>1305921</v>
      </c>
      <c r="I7" s="29" t="s">
        <v>24</v>
      </c>
      <c r="J7" s="28">
        <v>1</v>
      </c>
      <c r="K7" s="14">
        <f>+G7*(100%+I4)</f>
        <v>1351105.8666000001</v>
      </c>
      <c r="L7" s="15">
        <f>+J7*K7</f>
        <v>1351105.8666000001</v>
      </c>
      <c r="M7" s="29" t="s">
        <v>22</v>
      </c>
      <c r="N7" s="82">
        <v>2</v>
      </c>
      <c r="O7" s="14">
        <f>+K7*(100%+$M$4)</f>
        <v>1389747.49438476</v>
      </c>
      <c r="P7" s="15">
        <f>+N7*O7</f>
        <v>2779494.9887695201</v>
      </c>
      <c r="Q7" s="29" t="s">
        <v>23</v>
      </c>
      <c r="R7" s="82">
        <v>3</v>
      </c>
      <c r="S7" s="14">
        <f>+O7*(100%+$M$4)</f>
        <v>1429494.2727241642</v>
      </c>
      <c r="T7" s="15">
        <f>+R7*S7</f>
        <v>4288482.8181724921</v>
      </c>
      <c r="V7">
        <v>471</v>
      </c>
    </row>
    <row r="8" spans="1:22" s="20" customFormat="1" ht="16.5" x14ac:dyDescent="0.3">
      <c r="A8" s="17"/>
      <c r="B8" s="126"/>
      <c r="C8" s="128" t="s">
        <v>2</v>
      </c>
      <c r="D8" s="129"/>
      <c r="E8" s="36"/>
      <c r="F8" s="37"/>
      <c r="G8" s="38"/>
      <c r="H8" s="39">
        <f>SUM(H6:H7)</f>
        <v>6529605</v>
      </c>
      <c r="I8" s="40"/>
      <c r="J8" s="37"/>
      <c r="K8" s="38"/>
      <c r="L8" s="39">
        <f>SUM(L6:L7)</f>
        <v>6755529.3330000006</v>
      </c>
      <c r="M8" s="40"/>
      <c r="N8" s="37"/>
      <c r="O8" s="38"/>
      <c r="P8" s="75">
        <f>SUM(P6:P7)</f>
        <v>8338484.9663085602</v>
      </c>
      <c r="Q8" s="40"/>
      <c r="R8" s="37"/>
      <c r="S8" s="38"/>
      <c r="T8" s="39">
        <f>SUM(T6:T7)</f>
        <v>10006459.909069149</v>
      </c>
      <c r="V8" s="20">
        <v>13.68</v>
      </c>
    </row>
    <row r="9" spans="1:22" ht="17.25" thickBot="1" x14ac:dyDescent="0.35">
      <c r="A9" s="63" t="s">
        <v>58</v>
      </c>
      <c r="B9" s="126"/>
      <c r="C9" s="6"/>
      <c r="D9" s="9"/>
      <c r="E9" s="71" t="s">
        <v>21</v>
      </c>
      <c r="F9" s="34" t="s">
        <v>25</v>
      </c>
      <c r="G9" s="34" t="s">
        <v>11</v>
      </c>
      <c r="H9" s="35" t="s">
        <v>12</v>
      </c>
      <c r="I9" s="71" t="s">
        <v>21</v>
      </c>
      <c r="J9" s="34" t="s">
        <v>25</v>
      </c>
      <c r="K9" s="34" t="s">
        <v>11</v>
      </c>
      <c r="L9" s="35" t="s">
        <v>12</v>
      </c>
      <c r="M9" s="71" t="s">
        <v>21</v>
      </c>
      <c r="N9" s="34" t="s">
        <v>25</v>
      </c>
      <c r="O9" s="34" t="s">
        <v>11</v>
      </c>
      <c r="P9" s="35" t="s">
        <v>12</v>
      </c>
      <c r="Q9" s="71" t="s">
        <v>27</v>
      </c>
      <c r="R9" s="34" t="s">
        <v>25</v>
      </c>
      <c r="S9" s="34" t="s">
        <v>11</v>
      </c>
      <c r="T9" s="35" t="s">
        <v>12</v>
      </c>
      <c r="V9">
        <v>276.86</v>
      </c>
    </row>
    <row r="10" spans="1:22" ht="27.75" thickTop="1" x14ac:dyDescent="0.3">
      <c r="A10" s="63"/>
      <c r="B10" s="126"/>
      <c r="C10" s="118" t="s">
        <v>17</v>
      </c>
      <c r="D10" s="24" t="s">
        <v>13</v>
      </c>
      <c r="E10" s="31">
        <v>16717.099999999999</v>
      </c>
      <c r="F10" s="13">
        <v>17204.63</v>
      </c>
      <c r="G10" s="13">
        <v>3727</v>
      </c>
      <c r="H10" s="15">
        <f>+F10*G10</f>
        <v>64121656.010000005</v>
      </c>
      <c r="I10" s="31">
        <v>16849</v>
      </c>
      <c r="J10" s="13">
        <v>17351.28</v>
      </c>
      <c r="K10" s="14">
        <f>+G10*(100%+$I$4)</f>
        <v>3855.9541999999997</v>
      </c>
      <c r="L10" s="15">
        <f>+J10*K10</f>
        <v>66905740.99137599</v>
      </c>
      <c r="M10" s="31">
        <v>16500</v>
      </c>
      <c r="N10" s="13">
        <v>16701.333333333332</v>
      </c>
      <c r="O10" s="14">
        <v>3242</v>
      </c>
      <c r="P10" s="15">
        <f>+N10*O10</f>
        <v>54145722.666666664</v>
      </c>
      <c r="Q10" s="31">
        <v>16500</v>
      </c>
      <c r="R10" s="13">
        <f>+Q10</f>
        <v>16500</v>
      </c>
      <c r="S10" s="14">
        <v>3336</v>
      </c>
      <c r="T10" s="15">
        <f>+R10*S10</f>
        <v>55044000</v>
      </c>
      <c r="V10">
        <v>422.24</v>
      </c>
    </row>
    <row r="11" spans="1:22" ht="16.5" x14ac:dyDescent="0.3">
      <c r="A11" s="63"/>
      <c r="B11" s="126"/>
      <c r="C11" s="118"/>
      <c r="D11" s="24" t="s">
        <v>14</v>
      </c>
      <c r="E11" s="22">
        <v>495</v>
      </c>
      <c r="F11" s="13">
        <v>495</v>
      </c>
      <c r="G11" s="13">
        <v>5456.67</v>
      </c>
      <c r="H11" s="15">
        <f t="shared" ref="H11:H12" si="0">+F11*G11</f>
        <v>2701051.65</v>
      </c>
      <c r="I11" s="22">
        <v>471</v>
      </c>
      <c r="J11" s="13">
        <v>471</v>
      </c>
      <c r="K11" s="14">
        <f t="shared" ref="K11:K15" si="1">+G11*(100%+$I$4)</f>
        <v>5645.4707820000003</v>
      </c>
      <c r="L11" s="15">
        <f>+J11*K11</f>
        <v>2659016.738322</v>
      </c>
      <c r="M11" s="22">
        <v>471</v>
      </c>
      <c r="N11" s="13">
        <v>471</v>
      </c>
      <c r="O11" s="14">
        <v>5807</v>
      </c>
      <c r="P11" s="15">
        <f>+N11*O11</f>
        <v>2735097</v>
      </c>
      <c r="Q11" s="22">
        <v>471</v>
      </c>
      <c r="R11" s="13">
        <f>+Q11</f>
        <v>471</v>
      </c>
      <c r="S11" s="14">
        <v>5977</v>
      </c>
      <c r="T11" s="15">
        <f t="shared" ref="T11:T15" si="2">+R11*S11</f>
        <v>2815167</v>
      </c>
      <c r="V11">
        <v>18726.990000000005</v>
      </c>
    </row>
    <row r="12" spans="1:22" ht="27" x14ac:dyDescent="0.3">
      <c r="A12" s="64"/>
      <c r="B12" s="126"/>
      <c r="C12" s="118"/>
      <c r="D12" s="24" t="s">
        <v>15</v>
      </c>
      <c r="E12" s="22">
        <v>13.68</v>
      </c>
      <c r="F12" s="13">
        <v>13.68</v>
      </c>
      <c r="G12" s="13">
        <v>5456.67</v>
      </c>
      <c r="H12" s="15">
        <f t="shared" si="0"/>
        <v>74647.245599999995</v>
      </c>
      <c r="I12" s="22">
        <v>13.68</v>
      </c>
      <c r="J12" s="13">
        <v>13.68</v>
      </c>
      <c r="K12" s="14">
        <f t="shared" si="1"/>
        <v>5645.4707820000003</v>
      </c>
      <c r="L12" s="15">
        <f>+J12*K12</f>
        <v>77230.040297760002</v>
      </c>
      <c r="M12" s="22">
        <v>13.68</v>
      </c>
      <c r="N12" s="13">
        <v>13.68</v>
      </c>
      <c r="O12" s="14">
        <v>5807</v>
      </c>
      <c r="P12" s="15">
        <f>+N12*O12</f>
        <v>79439.759999999995</v>
      </c>
      <c r="Q12" s="22">
        <v>13.68</v>
      </c>
      <c r="R12" s="13">
        <f>+Q12</f>
        <v>13.68</v>
      </c>
      <c r="S12" s="14">
        <v>5977</v>
      </c>
      <c r="T12" s="15">
        <f t="shared" si="2"/>
        <v>81765.36</v>
      </c>
    </row>
    <row r="13" spans="1:22" ht="16.5" x14ac:dyDescent="0.3">
      <c r="A13" s="65" t="s">
        <v>59</v>
      </c>
      <c r="B13" s="126"/>
      <c r="C13" s="18"/>
      <c r="D13" s="19" t="s">
        <v>16</v>
      </c>
      <c r="E13" s="23">
        <f>SUM(E10:E12)</f>
        <v>17225.78</v>
      </c>
      <c r="F13" s="21">
        <f>SUM(F10:F12)</f>
        <v>17713.310000000001</v>
      </c>
      <c r="G13" s="21"/>
      <c r="H13" s="16">
        <f>SUM(H10:H12)</f>
        <v>66897354.905600004</v>
      </c>
      <c r="I13" s="23">
        <f>SUM(I10:I12)</f>
        <v>17333.68</v>
      </c>
      <c r="J13" s="21">
        <f>SUM(J10:J12)</f>
        <v>17835.96</v>
      </c>
      <c r="K13" s="83"/>
      <c r="L13" s="16">
        <f>SUM(L10:L12)</f>
        <v>69641987.769995749</v>
      </c>
      <c r="M13" s="23">
        <f>SUM(M10:M12)</f>
        <v>16984.68</v>
      </c>
      <c r="N13" s="21">
        <f>SUM(N10:N12)</f>
        <v>17186.013333333332</v>
      </c>
      <c r="O13" s="83"/>
      <c r="P13" s="16">
        <f>SUM(P10:P12)</f>
        <v>56960259.426666662</v>
      </c>
      <c r="Q13" s="23">
        <v>16984.68</v>
      </c>
      <c r="R13" s="21"/>
      <c r="S13" s="83"/>
      <c r="T13" s="83">
        <f>SUM(T10:T12)</f>
        <v>57940932.359999999</v>
      </c>
    </row>
    <row r="14" spans="1:22" ht="16.5" x14ac:dyDescent="0.3">
      <c r="A14" s="63"/>
      <c r="B14" s="126"/>
      <c r="C14" s="118" t="s">
        <v>20</v>
      </c>
      <c r="D14" s="24" t="s">
        <v>18</v>
      </c>
      <c r="E14" s="22">
        <v>257.18</v>
      </c>
      <c r="F14" s="13">
        <v>276.86</v>
      </c>
      <c r="G14" s="13">
        <v>3347.49</v>
      </c>
      <c r="H14" s="15">
        <f>+G14*F14</f>
        <v>926786.08140000002</v>
      </c>
      <c r="I14" s="22">
        <v>241.95</v>
      </c>
      <c r="J14" s="13">
        <v>241.95</v>
      </c>
      <c r="K14" s="14">
        <f t="shared" si="1"/>
        <v>3463.3131539999995</v>
      </c>
      <c r="L14" s="15">
        <f>+J14*K14</f>
        <v>837948.61761029984</v>
      </c>
      <c r="M14" s="22">
        <v>241.95</v>
      </c>
      <c r="N14" s="13">
        <v>241.95</v>
      </c>
      <c r="O14" s="14">
        <v>3562</v>
      </c>
      <c r="P14" s="15">
        <f>+N14*O14</f>
        <v>861825.89999999991</v>
      </c>
      <c r="Q14" s="22">
        <v>241.95</v>
      </c>
      <c r="R14" s="13">
        <f>+Q14</f>
        <v>241.95</v>
      </c>
      <c r="S14" s="14">
        <v>3666</v>
      </c>
      <c r="T14" s="15">
        <f t="shared" si="2"/>
        <v>886988.7</v>
      </c>
    </row>
    <row r="15" spans="1:22" ht="16.5" x14ac:dyDescent="0.3">
      <c r="A15" s="2"/>
      <c r="B15" s="126"/>
      <c r="C15" s="118"/>
      <c r="D15" s="24" t="s">
        <v>19</v>
      </c>
      <c r="E15" s="22">
        <v>428.17</v>
      </c>
      <c r="F15" s="13">
        <v>422.24</v>
      </c>
      <c r="G15" s="13">
        <v>5456.67</v>
      </c>
      <c r="H15" s="15">
        <f>+G15*F15</f>
        <v>2304024.3407999999</v>
      </c>
      <c r="I15" s="22">
        <v>428.58</v>
      </c>
      <c r="J15" s="13">
        <v>428.58</v>
      </c>
      <c r="K15" s="14">
        <f t="shared" si="1"/>
        <v>5645.4707820000003</v>
      </c>
      <c r="L15" s="15">
        <f>+J15*K15</f>
        <v>2419535.8677495602</v>
      </c>
      <c r="M15" s="22">
        <v>428.58</v>
      </c>
      <c r="N15" s="13">
        <v>428.58</v>
      </c>
      <c r="O15" s="14">
        <v>5807</v>
      </c>
      <c r="P15" s="15">
        <f>+N15*O15</f>
        <v>2488764.06</v>
      </c>
      <c r="Q15" s="22">
        <v>428.58</v>
      </c>
      <c r="R15" s="13">
        <f>+Q15</f>
        <v>428.58</v>
      </c>
      <c r="S15" s="14">
        <v>5977</v>
      </c>
      <c r="T15" s="15">
        <f t="shared" si="2"/>
        <v>2561622.6599999997</v>
      </c>
    </row>
    <row r="16" spans="1:22" ht="16.5" x14ac:dyDescent="0.3">
      <c r="A16" s="2"/>
      <c r="B16" s="126"/>
      <c r="C16" s="18"/>
      <c r="D16" s="19" t="s">
        <v>16</v>
      </c>
      <c r="E16" s="23">
        <f>SUM(E14:E15)</f>
        <v>685.35</v>
      </c>
      <c r="F16" s="21">
        <f>SUM(F14:F15)</f>
        <v>699.1</v>
      </c>
      <c r="G16" s="21"/>
      <c r="H16" s="16">
        <f>SUM(H14:H15)</f>
        <v>3230810.4221999999</v>
      </c>
      <c r="I16" s="23">
        <f>SUM(I14:I15)</f>
        <v>670.53</v>
      </c>
      <c r="J16" s="21">
        <f>SUM(J14:J15)</f>
        <v>670.53</v>
      </c>
      <c r="K16" s="21"/>
      <c r="L16" s="16">
        <f>SUM(L14:L15)</f>
        <v>3257484.4853598601</v>
      </c>
      <c r="M16" s="23">
        <f>SUM(M14:M15)</f>
        <v>670.53</v>
      </c>
      <c r="N16" s="23">
        <f>SUM(N14:N15)</f>
        <v>670.53</v>
      </c>
      <c r="O16" s="21"/>
      <c r="P16" s="16">
        <f>SUM(P14:P15)</f>
        <v>3350589.96</v>
      </c>
      <c r="Q16" s="23">
        <v>670.53</v>
      </c>
      <c r="R16" s="23">
        <v>670.53</v>
      </c>
      <c r="S16" s="21"/>
      <c r="T16" s="21">
        <f>SUM(T14:T15)</f>
        <v>3448611.3599999994</v>
      </c>
    </row>
    <row r="17" spans="1:20" ht="16.5" x14ac:dyDescent="0.3">
      <c r="A17" s="2"/>
      <c r="B17" s="126"/>
      <c r="C17" s="113" t="s">
        <v>26</v>
      </c>
      <c r="D17" s="114"/>
      <c r="E17" s="42">
        <f>+E13+E16</f>
        <v>17911.129999999997</v>
      </c>
      <c r="F17" s="43">
        <f>+F13+F16</f>
        <v>18412.41</v>
      </c>
      <c r="G17" s="44"/>
      <c r="H17" s="45">
        <f>+H13+H16</f>
        <v>70128165.327800006</v>
      </c>
      <c r="I17" s="42">
        <f>+I13+I16</f>
        <v>18004.21</v>
      </c>
      <c r="J17" s="43">
        <f>+J13+J16</f>
        <v>18506.489999999998</v>
      </c>
      <c r="K17" s="44"/>
      <c r="L17" s="45">
        <f>+L13+L16</f>
        <v>72899472.255355611</v>
      </c>
      <c r="M17" s="42">
        <f>+M13+M16</f>
        <v>17655.21</v>
      </c>
      <c r="N17" s="43">
        <f>+N13+N16</f>
        <v>17856.543333333331</v>
      </c>
      <c r="O17" s="44"/>
      <c r="P17" s="45">
        <f>+P13+P16</f>
        <v>60310849.386666663</v>
      </c>
      <c r="Q17" s="42">
        <v>17655.21</v>
      </c>
      <c r="R17" s="43">
        <v>17856.543333333331</v>
      </c>
      <c r="S17" s="44"/>
      <c r="T17" s="45">
        <v>60310849.386666663</v>
      </c>
    </row>
    <row r="18" spans="1:20" s="20" customFormat="1" ht="16.5" x14ac:dyDescent="0.3">
      <c r="A18" s="17"/>
      <c r="B18" s="127"/>
      <c r="C18" s="115" t="s">
        <v>29</v>
      </c>
      <c r="D18" s="115"/>
      <c r="E18" s="72"/>
      <c r="F18" s="32"/>
      <c r="G18" s="32"/>
      <c r="H18" s="33">
        <f>+H17+H8</f>
        <v>76657770.327800006</v>
      </c>
      <c r="I18" s="72"/>
      <c r="J18" s="32"/>
      <c r="K18" s="32"/>
      <c r="L18" s="33">
        <f t="shared" ref="L18:P18" si="3">+L17+L8</f>
        <v>79655001.588355616</v>
      </c>
      <c r="M18" s="99"/>
      <c r="N18" s="32"/>
      <c r="O18" s="32"/>
      <c r="P18" s="33">
        <f t="shared" si="3"/>
        <v>68649334.352975219</v>
      </c>
      <c r="Q18" s="72"/>
      <c r="R18" s="32"/>
      <c r="S18" s="32"/>
      <c r="T18" s="33">
        <f>+T17+T8</f>
        <v>70317309.295735806</v>
      </c>
    </row>
    <row r="19" spans="1:20" ht="17.25" thickBot="1" x14ac:dyDescent="0.35">
      <c r="A19" s="2"/>
      <c r="B19" s="2"/>
      <c r="C19" s="4"/>
      <c r="D19" s="24"/>
      <c r="E19" s="30" t="s">
        <v>79</v>
      </c>
      <c r="F19" s="34" t="s">
        <v>60</v>
      </c>
      <c r="G19" s="34" t="s">
        <v>11</v>
      </c>
      <c r="H19" s="35" t="s">
        <v>12</v>
      </c>
      <c r="I19" s="30" t="s">
        <v>3</v>
      </c>
      <c r="J19" s="34" t="s">
        <v>60</v>
      </c>
      <c r="K19" s="34" t="s">
        <v>11</v>
      </c>
      <c r="L19" s="35"/>
      <c r="M19" s="30" t="s">
        <v>4</v>
      </c>
      <c r="N19" s="34" t="s">
        <v>60</v>
      </c>
      <c r="O19" s="34" t="s">
        <v>11</v>
      </c>
      <c r="P19" s="35"/>
      <c r="Q19" s="30" t="s">
        <v>5</v>
      </c>
      <c r="R19" s="34" t="s">
        <v>60</v>
      </c>
      <c r="S19" s="34" t="s">
        <v>11</v>
      </c>
      <c r="T19" s="35"/>
    </row>
    <row r="20" spans="1:20" ht="27.75" customHeight="1" thickTop="1" x14ac:dyDescent="0.3">
      <c r="A20" s="2"/>
      <c r="B20" s="116" t="s">
        <v>61</v>
      </c>
      <c r="C20" s="118" t="s">
        <v>65</v>
      </c>
      <c r="D20" s="24" t="s">
        <v>62</v>
      </c>
      <c r="E20" s="69"/>
      <c r="F20" s="14">
        <v>5041</v>
      </c>
      <c r="G20" s="14">
        <v>919</v>
      </c>
      <c r="H20" s="15">
        <f>+F20*G20</f>
        <v>4632679</v>
      </c>
      <c r="I20" s="69"/>
      <c r="J20" s="14">
        <f>+F20</f>
        <v>5041</v>
      </c>
      <c r="K20" s="14">
        <f>+G20*(100%+$I$4)</f>
        <v>950.79739999999993</v>
      </c>
      <c r="L20" s="15">
        <f>+J20*K20</f>
        <v>4792969.6933999993</v>
      </c>
      <c r="M20" s="69"/>
      <c r="N20" s="14">
        <v>5041</v>
      </c>
      <c r="O20" s="14">
        <f>+K20*(100%+$M$4)</f>
        <v>977.99020563999989</v>
      </c>
      <c r="P20" s="15">
        <f>+N20*O20</f>
        <v>4930048.6266312394</v>
      </c>
      <c r="Q20" s="69"/>
      <c r="R20" s="14">
        <v>5041</v>
      </c>
      <c r="S20" s="14">
        <f>+O20*(100%+$Q$4)</f>
        <v>1006.5475196446878</v>
      </c>
      <c r="T20" s="15">
        <f>+R20*S20</f>
        <v>5074006.0465288712</v>
      </c>
    </row>
    <row r="21" spans="1:20" ht="16.5" x14ac:dyDescent="0.3">
      <c r="A21" s="2"/>
      <c r="B21" s="117"/>
      <c r="C21" s="118"/>
      <c r="D21" s="24" t="s">
        <v>77</v>
      </c>
      <c r="E21" s="70"/>
      <c r="F21" s="14">
        <v>668</v>
      </c>
      <c r="G21" s="14">
        <v>919</v>
      </c>
      <c r="H21" s="15">
        <f>+F21*G21</f>
        <v>613892</v>
      </c>
      <c r="I21" s="70"/>
      <c r="J21" s="14">
        <f t="shared" ref="J21:J22" si="4">+F21</f>
        <v>668</v>
      </c>
      <c r="K21" s="14">
        <f t="shared" ref="K21:K22" si="5">+G21*(100%+$I$4)</f>
        <v>950.79739999999993</v>
      </c>
      <c r="L21" s="15">
        <f t="shared" ref="L21:L22" si="6">+J21*K21</f>
        <v>635132.66319999995</v>
      </c>
      <c r="M21" s="70"/>
      <c r="N21" s="14">
        <f>+J21</f>
        <v>668</v>
      </c>
      <c r="O21" s="14">
        <f t="shared" ref="O21:O22" si="7">+K21*(100%+$M$4)</f>
        <v>977.99020563999989</v>
      </c>
      <c r="P21" s="15">
        <f t="shared" ref="P21:P22" si="8">+N21*O21</f>
        <v>653297.45736751996</v>
      </c>
      <c r="Q21" s="70"/>
      <c r="R21" s="14">
        <v>668</v>
      </c>
      <c r="S21" s="14">
        <f t="shared" ref="S21:S22" si="9">+O21*(100%+$Q$4)</f>
        <v>1006.5475196446878</v>
      </c>
      <c r="T21" s="15">
        <f t="shared" ref="T21:T22" si="10">+R21*S21</f>
        <v>672373.74312265147</v>
      </c>
    </row>
    <row r="22" spans="1:20" ht="16.5" x14ac:dyDescent="0.3">
      <c r="A22" s="2"/>
      <c r="B22" s="117"/>
      <c r="C22" s="118"/>
      <c r="D22" s="24" t="s">
        <v>76</v>
      </c>
      <c r="E22" s="70"/>
      <c r="F22" s="14">
        <v>14536</v>
      </c>
      <c r="G22" s="14">
        <v>919</v>
      </c>
      <c r="H22" s="15">
        <f>+F22*G22</f>
        <v>13358584</v>
      </c>
      <c r="I22" s="70"/>
      <c r="J22" s="14">
        <f t="shared" si="4"/>
        <v>14536</v>
      </c>
      <c r="K22" s="14">
        <f t="shared" si="5"/>
        <v>950.79739999999993</v>
      </c>
      <c r="L22" s="15">
        <f t="shared" si="6"/>
        <v>13820791.006399998</v>
      </c>
      <c r="M22" s="70"/>
      <c r="N22" s="14">
        <f>+J22</f>
        <v>14536</v>
      </c>
      <c r="O22" s="14">
        <f t="shared" si="7"/>
        <v>977.99020563999989</v>
      </c>
      <c r="P22" s="15">
        <f t="shared" si="8"/>
        <v>14216065.629183039</v>
      </c>
      <c r="Q22" s="70"/>
      <c r="R22" s="14">
        <v>14536</v>
      </c>
      <c r="S22" s="14">
        <f t="shared" si="9"/>
        <v>1006.5475196446878</v>
      </c>
      <c r="T22" s="15">
        <f t="shared" si="10"/>
        <v>14631174.745555181</v>
      </c>
    </row>
    <row r="23" spans="1:20" ht="16.5" x14ac:dyDescent="0.3">
      <c r="A23" s="2"/>
      <c r="B23" s="117"/>
      <c r="C23" s="115" t="s">
        <v>78</v>
      </c>
      <c r="D23" s="115" t="s">
        <v>12</v>
      </c>
      <c r="E23" s="72"/>
      <c r="F23" s="73">
        <f>SUM(F20:F22)</f>
        <v>20245</v>
      </c>
      <c r="G23" s="73"/>
      <c r="H23" s="74">
        <f>SUM(H20:H22)</f>
        <v>18605155</v>
      </c>
      <c r="I23" s="72"/>
      <c r="J23" s="73">
        <f>SUM(J20:J22)</f>
        <v>20245</v>
      </c>
      <c r="K23" s="73"/>
      <c r="L23" s="74">
        <f>SUM(L20:L22)</f>
        <v>19248893.362999998</v>
      </c>
      <c r="M23" s="72"/>
      <c r="N23" s="73">
        <f>SUM(N20:N22)</f>
        <v>20245</v>
      </c>
      <c r="O23" s="73"/>
      <c r="P23" s="74">
        <f>SUM(P20:P22)</f>
        <v>19799411.713181797</v>
      </c>
      <c r="Q23" s="72"/>
      <c r="R23" s="73">
        <f>SUM(R20:R22)</f>
        <v>20245</v>
      </c>
      <c r="S23" s="73"/>
      <c r="T23" s="74">
        <f>SUM(T20:T22)</f>
        <v>20377554.535206705</v>
      </c>
    </row>
    <row r="24" spans="1:20" ht="17.25" thickBot="1" x14ac:dyDescent="0.35">
      <c r="A24" s="2"/>
      <c r="B24" s="2"/>
      <c r="C24" s="4"/>
      <c r="D24" s="24"/>
      <c r="E24" s="30"/>
      <c r="F24" s="34" t="s">
        <v>63</v>
      </c>
      <c r="G24" s="34" t="s">
        <v>11</v>
      </c>
      <c r="H24" s="35" t="s">
        <v>12</v>
      </c>
      <c r="I24" s="30"/>
      <c r="J24" s="34" t="s">
        <v>63</v>
      </c>
      <c r="K24" s="34" t="s">
        <v>11</v>
      </c>
      <c r="L24" s="35" t="s">
        <v>12</v>
      </c>
      <c r="M24" s="30"/>
      <c r="N24" s="34" t="s">
        <v>63</v>
      </c>
      <c r="O24" s="34" t="s">
        <v>11</v>
      </c>
      <c r="P24" s="35" t="s">
        <v>12</v>
      </c>
      <c r="Q24" s="30"/>
      <c r="R24" s="34" t="s">
        <v>63</v>
      </c>
      <c r="S24" s="34" t="s">
        <v>11</v>
      </c>
      <c r="T24" s="35" t="s">
        <v>12</v>
      </c>
    </row>
    <row r="25" spans="1:20" ht="27.75" customHeight="1" thickTop="1" x14ac:dyDescent="0.3">
      <c r="A25" s="2"/>
      <c r="B25" s="116" t="s">
        <v>64</v>
      </c>
      <c r="C25" s="118" t="s">
        <v>65</v>
      </c>
      <c r="D25" s="24" t="s">
        <v>66</v>
      </c>
      <c r="E25" s="69"/>
      <c r="F25" s="76">
        <v>1620</v>
      </c>
      <c r="G25" s="14">
        <v>1320</v>
      </c>
      <c r="H25" s="84">
        <f>+F25*G25</f>
        <v>2138400</v>
      </c>
      <c r="I25" s="90"/>
      <c r="J25" s="76">
        <f t="shared" ref="J25:J32" si="11">+F25</f>
        <v>1620</v>
      </c>
      <c r="K25" s="14">
        <v>1366</v>
      </c>
      <c r="L25" s="84">
        <f>+J25*K25</f>
        <v>2212920</v>
      </c>
      <c r="M25" s="90"/>
      <c r="N25" s="76">
        <v>1620</v>
      </c>
      <c r="O25" s="14">
        <v>2809.4604383999999</v>
      </c>
      <c r="P25" s="91">
        <f>+N25*O25</f>
        <v>4551325.9102079999</v>
      </c>
      <c r="Q25" s="90"/>
      <c r="R25" s="76">
        <v>1620</v>
      </c>
      <c r="S25" s="14">
        <v>2891</v>
      </c>
      <c r="T25" s="91">
        <f>+R25*S25</f>
        <v>4683420</v>
      </c>
    </row>
    <row r="26" spans="1:20" ht="27" x14ac:dyDescent="0.3">
      <c r="A26" s="2"/>
      <c r="B26" s="117"/>
      <c r="C26" s="118"/>
      <c r="D26" s="24" t="s">
        <v>67</v>
      </c>
      <c r="E26" s="70"/>
      <c r="F26" s="14">
        <v>0</v>
      </c>
      <c r="G26" s="14">
        <v>1320</v>
      </c>
      <c r="H26" s="84">
        <f t="shared" ref="H26:H32" si="12">+F26*G26</f>
        <v>0</v>
      </c>
      <c r="I26" s="92"/>
      <c r="J26" s="14">
        <f t="shared" si="11"/>
        <v>0</v>
      </c>
      <c r="K26" s="14">
        <v>1366</v>
      </c>
      <c r="L26" s="84">
        <f t="shared" ref="L26:L32" si="13">+J26*K26</f>
        <v>0</v>
      </c>
      <c r="M26" s="92"/>
      <c r="N26" s="14">
        <v>0</v>
      </c>
      <c r="O26" s="14">
        <v>2809.4604383999999</v>
      </c>
      <c r="P26" s="84">
        <f t="shared" ref="P26:P32" si="14">+N26*O26</f>
        <v>0</v>
      </c>
      <c r="Q26" s="92"/>
      <c r="R26" s="14">
        <v>0</v>
      </c>
      <c r="S26" s="14">
        <v>2891</v>
      </c>
      <c r="T26" s="84">
        <f t="shared" ref="T26:T32" si="15">+R26*S26</f>
        <v>0</v>
      </c>
    </row>
    <row r="27" spans="1:20" ht="39.75" x14ac:dyDescent="0.3">
      <c r="A27" s="2"/>
      <c r="B27" s="117"/>
      <c r="C27" s="118"/>
      <c r="D27" s="24" t="s">
        <v>68</v>
      </c>
      <c r="E27" s="70"/>
      <c r="F27" s="14">
        <v>438</v>
      </c>
      <c r="G27" s="14">
        <v>1760</v>
      </c>
      <c r="H27" s="84">
        <f t="shared" si="12"/>
        <v>770880</v>
      </c>
      <c r="I27" s="92"/>
      <c r="J27" s="14">
        <f t="shared" si="11"/>
        <v>438</v>
      </c>
      <c r="K27" s="14">
        <v>1821</v>
      </c>
      <c r="L27" s="84">
        <f t="shared" si="13"/>
        <v>797598</v>
      </c>
      <c r="M27" s="92"/>
      <c r="N27" s="14">
        <v>438</v>
      </c>
      <c r="O27" s="14">
        <v>3745.9472511999998</v>
      </c>
      <c r="P27" s="84">
        <f t="shared" si="14"/>
        <v>1640724.8960255999</v>
      </c>
      <c r="Q27" s="92"/>
      <c r="R27" s="14">
        <v>438</v>
      </c>
      <c r="S27" s="14">
        <v>3855</v>
      </c>
      <c r="T27" s="84">
        <f t="shared" si="15"/>
        <v>1688490</v>
      </c>
    </row>
    <row r="28" spans="1:20" ht="27" x14ac:dyDescent="0.3">
      <c r="A28" s="2"/>
      <c r="B28" s="117"/>
      <c r="C28" s="118"/>
      <c r="D28" s="24" t="s">
        <v>69</v>
      </c>
      <c r="E28" s="77"/>
      <c r="F28" s="14">
        <v>1641</v>
      </c>
      <c r="G28" s="14">
        <v>880</v>
      </c>
      <c r="H28" s="84">
        <f t="shared" si="12"/>
        <v>1444080</v>
      </c>
      <c r="I28" s="93"/>
      <c r="J28" s="14">
        <f t="shared" si="11"/>
        <v>1641</v>
      </c>
      <c r="K28" s="14">
        <v>910</v>
      </c>
      <c r="L28" s="84">
        <f t="shared" si="13"/>
        <v>1493310</v>
      </c>
      <c r="M28" s="93"/>
      <c r="N28" s="14">
        <v>1641</v>
      </c>
      <c r="O28" s="14">
        <v>1872.9736255999999</v>
      </c>
      <c r="P28" s="84">
        <f t="shared" si="14"/>
        <v>3073549.7196096</v>
      </c>
      <c r="Q28" s="93"/>
      <c r="R28" s="14">
        <v>1641</v>
      </c>
      <c r="S28" s="14">
        <v>1928</v>
      </c>
      <c r="T28" s="84">
        <f t="shared" si="15"/>
        <v>3163848</v>
      </c>
    </row>
    <row r="29" spans="1:20" ht="27" x14ac:dyDescent="0.3">
      <c r="A29" s="2"/>
      <c r="B29" s="117"/>
      <c r="C29" s="118"/>
      <c r="D29" s="24" t="s">
        <v>70</v>
      </c>
      <c r="E29" s="77"/>
      <c r="F29" s="14">
        <v>3432</v>
      </c>
      <c r="G29" s="14">
        <v>440</v>
      </c>
      <c r="H29" s="84">
        <f t="shared" si="12"/>
        <v>1510080</v>
      </c>
      <c r="I29" s="93"/>
      <c r="J29" s="14">
        <f t="shared" si="11"/>
        <v>3432</v>
      </c>
      <c r="K29" s="14">
        <v>455</v>
      </c>
      <c r="L29" s="84">
        <f t="shared" si="13"/>
        <v>1561560</v>
      </c>
      <c r="M29" s="93"/>
      <c r="N29" s="14">
        <v>3432</v>
      </c>
      <c r="O29" s="14">
        <v>936.48681279999994</v>
      </c>
      <c r="P29" s="84">
        <f t="shared" si="14"/>
        <v>3214022.7415295998</v>
      </c>
      <c r="Q29" s="93"/>
      <c r="R29" s="14">
        <v>3432</v>
      </c>
      <c r="S29" s="14">
        <v>964</v>
      </c>
      <c r="T29" s="84">
        <f t="shared" si="15"/>
        <v>3308448</v>
      </c>
    </row>
    <row r="30" spans="1:20" ht="16.5" x14ac:dyDescent="0.3">
      <c r="A30" s="2"/>
      <c r="B30" s="117"/>
      <c r="C30" s="118"/>
      <c r="D30" s="24" t="s">
        <v>71</v>
      </c>
      <c r="E30" s="77"/>
      <c r="F30" s="14">
        <v>2768</v>
      </c>
      <c r="G30" s="14">
        <v>660</v>
      </c>
      <c r="H30" s="84">
        <f t="shared" si="12"/>
        <v>1826880</v>
      </c>
      <c r="I30" s="93"/>
      <c r="J30" s="14">
        <f t="shared" si="11"/>
        <v>2768</v>
      </c>
      <c r="K30" s="14">
        <v>683</v>
      </c>
      <c r="L30" s="84">
        <f t="shared" si="13"/>
        <v>1890544</v>
      </c>
      <c r="M30" s="93"/>
      <c r="N30" s="14">
        <v>2768</v>
      </c>
      <c r="O30" s="14">
        <v>1404.7302192</v>
      </c>
      <c r="P30" s="84">
        <f t="shared" si="14"/>
        <v>3888293.2467455999</v>
      </c>
      <c r="Q30" s="93"/>
      <c r="R30" s="14">
        <v>2768</v>
      </c>
      <c r="S30" s="14">
        <v>1446</v>
      </c>
      <c r="T30" s="84">
        <f t="shared" si="15"/>
        <v>4002528</v>
      </c>
    </row>
    <row r="31" spans="1:20" ht="39.75" x14ac:dyDescent="0.3">
      <c r="A31" s="2"/>
      <c r="B31" s="117"/>
      <c r="C31" s="118"/>
      <c r="D31" s="24" t="s">
        <v>72</v>
      </c>
      <c r="E31" s="77"/>
      <c r="F31" s="14">
        <v>367</v>
      </c>
      <c r="G31" s="14">
        <v>880</v>
      </c>
      <c r="H31" s="84">
        <f t="shared" si="12"/>
        <v>322960</v>
      </c>
      <c r="I31" s="93"/>
      <c r="J31" s="14">
        <f t="shared" si="11"/>
        <v>367</v>
      </c>
      <c r="K31" s="14">
        <v>910</v>
      </c>
      <c r="L31" s="84">
        <f t="shared" si="13"/>
        <v>333970</v>
      </c>
      <c r="M31" s="93"/>
      <c r="N31" s="14">
        <v>367</v>
      </c>
      <c r="O31" s="14">
        <v>1872.9736255999999</v>
      </c>
      <c r="P31" s="84">
        <f t="shared" si="14"/>
        <v>687381.32059519994</v>
      </c>
      <c r="Q31" s="93"/>
      <c r="R31" s="14">
        <v>367</v>
      </c>
      <c r="S31" s="14">
        <v>1928</v>
      </c>
      <c r="T31" s="84">
        <f t="shared" si="15"/>
        <v>707576</v>
      </c>
    </row>
    <row r="32" spans="1:20" ht="39.75" x14ac:dyDescent="0.3">
      <c r="A32" s="2"/>
      <c r="B32" s="117"/>
      <c r="C32" s="118"/>
      <c r="D32" s="24" t="s">
        <v>73</v>
      </c>
      <c r="E32" s="70"/>
      <c r="F32" s="14">
        <v>2410</v>
      </c>
      <c r="G32" s="14">
        <v>440</v>
      </c>
      <c r="H32" s="84">
        <f t="shared" si="12"/>
        <v>1060400</v>
      </c>
      <c r="I32" s="93"/>
      <c r="J32" s="14">
        <f t="shared" si="11"/>
        <v>2410</v>
      </c>
      <c r="K32" s="14">
        <v>455</v>
      </c>
      <c r="L32" s="84">
        <f t="shared" si="13"/>
        <v>1096550</v>
      </c>
      <c r="M32" s="93"/>
      <c r="N32" s="14">
        <v>2410</v>
      </c>
      <c r="O32" s="14">
        <v>936.48681279999994</v>
      </c>
      <c r="P32" s="84">
        <f t="shared" si="14"/>
        <v>2256933.2188479998</v>
      </c>
      <c r="Q32" s="93"/>
      <c r="R32" s="14">
        <v>2410</v>
      </c>
      <c r="S32" s="14">
        <v>964</v>
      </c>
      <c r="T32" s="84">
        <f t="shared" si="15"/>
        <v>2323240</v>
      </c>
    </row>
    <row r="33" spans="1:20" ht="16.5" x14ac:dyDescent="0.3">
      <c r="A33" s="2"/>
      <c r="B33" s="117"/>
      <c r="C33" s="4"/>
      <c r="D33" s="18" t="s">
        <v>16</v>
      </c>
      <c r="E33" s="23"/>
      <c r="F33" s="83">
        <f>SUM(F25:F32)</f>
        <v>12676</v>
      </c>
      <c r="G33" s="21"/>
      <c r="H33" s="41">
        <f>SUM(H25:H32)</f>
        <v>9073680</v>
      </c>
      <c r="I33" s="18"/>
      <c r="J33" s="83">
        <f>SUM(J25:J32)</f>
        <v>12676</v>
      </c>
      <c r="K33" s="21"/>
      <c r="L33" s="41">
        <f>SUM(L25:L32)</f>
        <v>9386452</v>
      </c>
      <c r="M33" s="18"/>
      <c r="N33" s="83">
        <f>SUM(N25:N32)</f>
        <v>12676</v>
      </c>
      <c r="O33" s="21"/>
      <c r="P33" s="16">
        <f>SUM(P25:P32)</f>
        <v>19312231.053561598</v>
      </c>
      <c r="Q33" s="21"/>
      <c r="R33" s="83">
        <f>SUM(R25:R32)</f>
        <v>12676</v>
      </c>
      <c r="S33" s="21"/>
      <c r="T33" s="16">
        <f>SUM(T25:T32)</f>
        <v>19877550</v>
      </c>
    </row>
    <row r="34" spans="1:20" ht="27" x14ac:dyDescent="0.3">
      <c r="A34" s="2"/>
      <c r="B34" s="117"/>
      <c r="C34" s="118" t="s">
        <v>74</v>
      </c>
      <c r="D34" s="24" t="s">
        <v>66</v>
      </c>
      <c r="E34" s="70"/>
      <c r="F34" s="4">
        <v>688</v>
      </c>
      <c r="G34" s="88">
        <v>499.5</v>
      </c>
      <c r="H34" s="84">
        <f>+F34*G34</f>
        <v>343656</v>
      </c>
      <c r="I34" s="77"/>
      <c r="J34" s="4">
        <v>688</v>
      </c>
      <c r="K34" s="88">
        <f>+G34*(100%+$I$4)</f>
        <v>516.78269999999998</v>
      </c>
      <c r="L34" s="84">
        <f>+J34*K34</f>
        <v>355546.4976</v>
      </c>
      <c r="M34" s="77"/>
      <c r="N34" s="4">
        <v>688</v>
      </c>
      <c r="O34" s="88">
        <v>1063</v>
      </c>
      <c r="P34" s="14">
        <f>+N34*O34</f>
        <v>731344</v>
      </c>
      <c r="Q34" s="78"/>
      <c r="R34" s="4">
        <v>688</v>
      </c>
      <c r="S34" s="88">
        <v>1094</v>
      </c>
      <c r="T34" s="84">
        <f>+R34*S34</f>
        <v>752672</v>
      </c>
    </row>
    <row r="35" spans="1:20" ht="27" x14ac:dyDescent="0.3">
      <c r="A35" s="2"/>
      <c r="B35" s="117"/>
      <c r="C35" s="118"/>
      <c r="D35" s="24" t="s">
        <v>67</v>
      </c>
      <c r="E35" s="70"/>
      <c r="F35" s="4">
        <v>0</v>
      </c>
      <c r="G35" s="88">
        <v>0</v>
      </c>
      <c r="H35" s="84">
        <f t="shared" ref="H35:H41" si="16">+F35*G35</f>
        <v>0</v>
      </c>
      <c r="I35" s="77"/>
      <c r="J35" s="4">
        <v>0</v>
      </c>
      <c r="K35" s="88">
        <f t="shared" ref="K35:K40" si="17">+G35*(100%+$I$4)</f>
        <v>0</v>
      </c>
      <c r="L35" s="84">
        <f t="shared" ref="L35:L41" si="18">+J35*K35</f>
        <v>0</v>
      </c>
      <c r="M35" s="77"/>
      <c r="N35" s="4">
        <v>0</v>
      </c>
      <c r="O35" s="88">
        <v>1063</v>
      </c>
      <c r="P35" s="14">
        <f t="shared" ref="P35:P41" si="19">+N35*O35</f>
        <v>0</v>
      </c>
      <c r="Q35" s="78"/>
      <c r="R35" s="4">
        <v>0</v>
      </c>
      <c r="S35" s="88">
        <v>1094</v>
      </c>
      <c r="T35" s="84">
        <f t="shared" ref="T35:T41" si="20">+R35*S35</f>
        <v>0</v>
      </c>
    </row>
    <row r="36" spans="1:20" ht="39.75" x14ac:dyDescent="0.3">
      <c r="A36" s="2"/>
      <c r="B36" s="117"/>
      <c r="C36" s="118"/>
      <c r="D36" s="24" t="s">
        <v>68</v>
      </c>
      <c r="E36" s="70"/>
      <c r="F36" s="4">
        <v>184</v>
      </c>
      <c r="G36" s="88">
        <v>666</v>
      </c>
      <c r="H36" s="84">
        <f t="shared" si="16"/>
        <v>122544</v>
      </c>
      <c r="I36" s="77"/>
      <c r="J36" s="4">
        <v>184</v>
      </c>
      <c r="K36" s="88">
        <f t="shared" si="17"/>
        <v>689.04359999999997</v>
      </c>
      <c r="L36" s="84">
        <f t="shared" si="18"/>
        <v>126784.02239999999</v>
      </c>
      <c r="M36" s="77"/>
      <c r="N36" s="4">
        <v>184</v>
      </c>
      <c r="O36" s="88">
        <v>1418</v>
      </c>
      <c r="P36" s="14">
        <f t="shared" si="19"/>
        <v>260912</v>
      </c>
      <c r="Q36" s="78"/>
      <c r="R36" s="4">
        <v>184</v>
      </c>
      <c r="S36" s="88">
        <v>1459</v>
      </c>
      <c r="T36" s="84">
        <f t="shared" si="20"/>
        <v>268456</v>
      </c>
    </row>
    <row r="37" spans="1:20" ht="27" x14ac:dyDescent="0.3">
      <c r="A37" s="2"/>
      <c r="B37" s="117"/>
      <c r="C37" s="118"/>
      <c r="D37" s="24" t="s">
        <v>69</v>
      </c>
      <c r="E37" s="70"/>
      <c r="F37" s="4">
        <v>601</v>
      </c>
      <c r="G37" s="88">
        <v>333</v>
      </c>
      <c r="H37" s="84">
        <f t="shared" si="16"/>
        <v>200133</v>
      </c>
      <c r="I37" s="77"/>
      <c r="J37" s="4">
        <v>601</v>
      </c>
      <c r="K37" s="88">
        <f t="shared" si="17"/>
        <v>344.52179999999998</v>
      </c>
      <c r="L37" s="84">
        <f t="shared" si="18"/>
        <v>207057.6018</v>
      </c>
      <c r="M37" s="77"/>
      <c r="N37" s="4">
        <v>601</v>
      </c>
      <c r="O37" s="88">
        <v>709</v>
      </c>
      <c r="P37" s="14">
        <f t="shared" si="19"/>
        <v>426109</v>
      </c>
      <c r="Q37" s="78"/>
      <c r="R37" s="4">
        <v>601</v>
      </c>
      <c r="S37" s="88">
        <v>729</v>
      </c>
      <c r="T37" s="84">
        <f t="shared" si="20"/>
        <v>438129</v>
      </c>
    </row>
    <row r="38" spans="1:20" ht="27" x14ac:dyDescent="0.3">
      <c r="A38" s="2"/>
      <c r="B38" s="117"/>
      <c r="C38" s="118"/>
      <c r="D38" s="24" t="s">
        <v>70</v>
      </c>
      <c r="E38" s="70"/>
      <c r="F38" s="4">
        <v>971</v>
      </c>
      <c r="G38" s="88">
        <v>166.5</v>
      </c>
      <c r="H38" s="84">
        <f t="shared" si="16"/>
        <v>161671.5</v>
      </c>
      <c r="I38" s="77"/>
      <c r="J38" s="4">
        <v>971</v>
      </c>
      <c r="K38" s="88">
        <v>173</v>
      </c>
      <c r="L38" s="84">
        <f t="shared" si="18"/>
        <v>167983</v>
      </c>
      <c r="M38" s="77"/>
      <c r="N38" s="4">
        <v>971</v>
      </c>
      <c r="O38" s="88">
        <v>354</v>
      </c>
      <c r="P38" s="14">
        <f t="shared" si="19"/>
        <v>343734</v>
      </c>
      <c r="Q38" s="78"/>
      <c r="R38" s="4">
        <v>971</v>
      </c>
      <c r="S38" s="88">
        <v>365</v>
      </c>
      <c r="T38" s="84">
        <f t="shared" si="20"/>
        <v>354415</v>
      </c>
    </row>
    <row r="39" spans="1:20" ht="16.5" x14ac:dyDescent="0.3">
      <c r="A39" s="2"/>
      <c r="B39" s="117"/>
      <c r="C39" s="118"/>
      <c r="D39" s="24" t="s">
        <v>71</v>
      </c>
      <c r="E39" s="70"/>
      <c r="F39" s="4">
        <v>756</v>
      </c>
      <c r="G39" s="88">
        <v>249.75</v>
      </c>
      <c r="H39" s="84">
        <f t="shared" si="16"/>
        <v>188811</v>
      </c>
      <c r="I39" s="77"/>
      <c r="J39" s="4">
        <v>756</v>
      </c>
      <c r="K39" s="88">
        <v>259</v>
      </c>
      <c r="L39" s="84">
        <f t="shared" si="18"/>
        <v>195804</v>
      </c>
      <c r="M39" s="77"/>
      <c r="N39" s="4">
        <v>756</v>
      </c>
      <c r="O39" s="88">
        <v>532</v>
      </c>
      <c r="P39" s="14">
        <f t="shared" si="19"/>
        <v>402192</v>
      </c>
      <c r="Q39" s="78"/>
      <c r="R39" s="4">
        <v>756</v>
      </c>
      <c r="S39" s="88">
        <v>547</v>
      </c>
      <c r="T39" s="84">
        <f t="shared" si="20"/>
        <v>413532</v>
      </c>
    </row>
    <row r="40" spans="1:20" ht="39.75" x14ac:dyDescent="0.3">
      <c r="A40" s="2"/>
      <c r="B40" s="117"/>
      <c r="C40" s="118"/>
      <c r="D40" s="24" t="s">
        <v>72</v>
      </c>
      <c r="E40" s="70"/>
      <c r="F40" s="4">
        <v>124</v>
      </c>
      <c r="G40" s="88">
        <v>333</v>
      </c>
      <c r="H40" s="84">
        <f t="shared" si="16"/>
        <v>41292</v>
      </c>
      <c r="I40" s="77"/>
      <c r="J40" s="4">
        <v>124</v>
      </c>
      <c r="K40" s="88">
        <f t="shared" si="17"/>
        <v>344.52179999999998</v>
      </c>
      <c r="L40" s="84">
        <f t="shared" si="18"/>
        <v>42720.703199999996</v>
      </c>
      <c r="M40" s="77"/>
      <c r="N40" s="4">
        <v>124</v>
      </c>
      <c r="O40" s="88">
        <v>709</v>
      </c>
      <c r="P40" s="14">
        <f t="shared" si="19"/>
        <v>87916</v>
      </c>
      <c r="Q40" s="78"/>
      <c r="R40" s="4">
        <v>124</v>
      </c>
      <c r="S40" s="88">
        <v>729</v>
      </c>
      <c r="T40" s="84">
        <f t="shared" si="20"/>
        <v>90396</v>
      </c>
    </row>
    <row r="41" spans="1:20" ht="39.75" x14ac:dyDescent="0.3">
      <c r="A41" s="2"/>
      <c r="B41" s="117"/>
      <c r="C41" s="118"/>
      <c r="D41" s="24" t="s">
        <v>73</v>
      </c>
      <c r="E41" s="70"/>
      <c r="F41" s="4">
        <v>396</v>
      </c>
      <c r="G41" s="88">
        <v>166.5</v>
      </c>
      <c r="H41" s="84">
        <f t="shared" si="16"/>
        <v>65934</v>
      </c>
      <c r="I41" s="77"/>
      <c r="J41" s="4">
        <v>396</v>
      </c>
      <c r="K41" s="88">
        <v>173</v>
      </c>
      <c r="L41" s="84">
        <f t="shared" si="18"/>
        <v>68508</v>
      </c>
      <c r="M41" s="77"/>
      <c r="N41" s="4">
        <v>396</v>
      </c>
      <c r="O41" s="88">
        <v>354</v>
      </c>
      <c r="P41" s="14">
        <f t="shared" si="19"/>
        <v>140184</v>
      </c>
      <c r="Q41" s="78"/>
      <c r="R41" s="4">
        <v>396</v>
      </c>
      <c r="S41" s="88">
        <v>365</v>
      </c>
      <c r="T41" s="84">
        <f t="shared" si="20"/>
        <v>144540</v>
      </c>
    </row>
    <row r="42" spans="1:20" ht="16.5" x14ac:dyDescent="0.3">
      <c r="A42" s="2"/>
      <c r="B42" s="117"/>
      <c r="C42" s="4"/>
      <c r="D42" s="18" t="s">
        <v>16</v>
      </c>
      <c r="E42" s="23"/>
      <c r="F42" s="83">
        <f>SUM(F34:F41)</f>
        <v>3720</v>
      </c>
      <c r="G42" s="21"/>
      <c r="H42" s="41">
        <f>SUM(H34:H41)</f>
        <v>1124041.5</v>
      </c>
      <c r="I42" s="18"/>
      <c r="J42" s="89">
        <f>SUM(J34:J41)</f>
        <v>3720</v>
      </c>
      <c r="K42" s="21"/>
      <c r="L42" s="41">
        <f>SUM(L34:L41)</f>
        <v>1164403.8250000002</v>
      </c>
      <c r="M42" s="21"/>
      <c r="N42" s="83">
        <f>SUM(N34:N41)</f>
        <v>3720</v>
      </c>
      <c r="O42" s="21"/>
      <c r="P42" s="94">
        <f>SUM(P34:P41)</f>
        <v>2392391</v>
      </c>
      <c r="Q42" s="23"/>
      <c r="R42" s="83">
        <f>SUM(R34:R41)</f>
        <v>3720</v>
      </c>
      <c r="S42" s="21"/>
      <c r="T42" s="41">
        <f>SUM(T34:T41)</f>
        <v>2462140</v>
      </c>
    </row>
    <row r="43" spans="1:20" ht="27" x14ac:dyDescent="0.3">
      <c r="A43" s="2"/>
      <c r="B43" s="117"/>
      <c r="C43" s="118" t="s">
        <v>75</v>
      </c>
      <c r="D43" s="24" t="s">
        <v>66</v>
      </c>
      <c r="E43" s="70"/>
      <c r="F43" s="14">
        <v>1078</v>
      </c>
      <c r="G43" s="14">
        <v>333</v>
      </c>
      <c r="H43" s="84">
        <f>+F43*G43</f>
        <v>358974</v>
      </c>
      <c r="I43" s="77"/>
      <c r="J43" s="14">
        <v>1078</v>
      </c>
      <c r="K43" s="88">
        <f>+G43*(100%+$I$4)</f>
        <v>344.52179999999998</v>
      </c>
      <c r="L43" s="84">
        <f>+J43*K43</f>
        <v>371394.50039999996</v>
      </c>
      <c r="M43" s="47"/>
      <c r="N43" s="14">
        <v>1078</v>
      </c>
      <c r="O43" s="4">
        <v>709</v>
      </c>
      <c r="P43" s="14">
        <f>+N43*O43</f>
        <v>764302</v>
      </c>
      <c r="Q43" s="78"/>
      <c r="R43" s="14">
        <v>1078</v>
      </c>
      <c r="S43" s="4">
        <v>729</v>
      </c>
      <c r="T43" s="84">
        <v>764302</v>
      </c>
    </row>
    <row r="44" spans="1:20" ht="27" x14ac:dyDescent="0.3">
      <c r="A44" s="2"/>
      <c r="B44" s="117"/>
      <c r="C44" s="118"/>
      <c r="D44" s="24" t="s">
        <v>67</v>
      </c>
      <c r="E44" s="70"/>
      <c r="F44" s="14">
        <v>0</v>
      </c>
      <c r="G44" s="14">
        <v>333</v>
      </c>
      <c r="H44" s="84">
        <f t="shared" ref="H44:H50" si="21">+F44*G44</f>
        <v>0</v>
      </c>
      <c r="I44" s="77"/>
      <c r="J44" s="14">
        <v>0</v>
      </c>
      <c r="K44" s="88">
        <f t="shared" ref="K44:K50" si="22">+G44*(100%+$I$4)</f>
        <v>344.52179999999998</v>
      </c>
      <c r="L44" s="84">
        <f t="shared" ref="L44:L50" si="23">+J44*K44</f>
        <v>0</v>
      </c>
      <c r="M44" s="47"/>
      <c r="N44" s="14">
        <v>0</v>
      </c>
      <c r="O44" s="4">
        <v>709</v>
      </c>
      <c r="P44" s="14">
        <f t="shared" ref="P44:P50" si="24">+N44*O44</f>
        <v>0</v>
      </c>
      <c r="Q44" s="78"/>
      <c r="R44" s="14">
        <v>0</v>
      </c>
      <c r="S44" s="4">
        <v>729</v>
      </c>
      <c r="T44" s="84">
        <v>0</v>
      </c>
    </row>
    <row r="45" spans="1:20" ht="39.75" x14ac:dyDescent="0.3">
      <c r="A45" s="2"/>
      <c r="B45" s="117"/>
      <c r="C45" s="118"/>
      <c r="D45" s="24" t="s">
        <v>68</v>
      </c>
      <c r="E45" s="70"/>
      <c r="F45" s="14">
        <v>284</v>
      </c>
      <c r="G45" s="14">
        <v>444</v>
      </c>
      <c r="H45" s="84">
        <f t="shared" si="21"/>
        <v>126096</v>
      </c>
      <c r="I45" s="77"/>
      <c r="J45" s="14">
        <v>284</v>
      </c>
      <c r="K45" s="88">
        <f t="shared" si="22"/>
        <v>459.36239999999998</v>
      </c>
      <c r="L45" s="84">
        <f t="shared" si="23"/>
        <v>130458.9216</v>
      </c>
      <c r="M45" s="47"/>
      <c r="N45" s="14">
        <v>284</v>
      </c>
      <c r="O45" s="4">
        <v>945</v>
      </c>
      <c r="P45" s="14">
        <f t="shared" si="24"/>
        <v>268380</v>
      </c>
      <c r="Q45" s="78"/>
      <c r="R45" s="14">
        <v>284</v>
      </c>
      <c r="S45" s="4">
        <v>973</v>
      </c>
      <c r="T45" s="84">
        <v>268380</v>
      </c>
    </row>
    <row r="46" spans="1:20" ht="27" x14ac:dyDescent="0.3">
      <c r="A46" s="2"/>
      <c r="B46" s="117"/>
      <c r="C46" s="118"/>
      <c r="D46" s="24" t="s">
        <v>69</v>
      </c>
      <c r="E46" s="70"/>
      <c r="F46" s="14">
        <v>968</v>
      </c>
      <c r="G46" s="14">
        <v>222</v>
      </c>
      <c r="H46" s="84">
        <f t="shared" si="21"/>
        <v>214896</v>
      </c>
      <c r="I46" s="77"/>
      <c r="J46" s="14">
        <v>968</v>
      </c>
      <c r="K46" s="88">
        <f t="shared" si="22"/>
        <v>229.68119999999999</v>
      </c>
      <c r="L46" s="84">
        <f t="shared" si="23"/>
        <v>222331.40159999998</v>
      </c>
      <c r="M46" s="47"/>
      <c r="N46" s="14">
        <v>968</v>
      </c>
      <c r="O46" s="4">
        <v>473</v>
      </c>
      <c r="P46" s="14">
        <f t="shared" si="24"/>
        <v>457864</v>
      </c>
      <c r="Q46" s="78"/>
      <c r="R46" s="14">
        <v>968</v>
      </c>
      <c r="S46" s="4">
        <v>486</v>
      </c>
      <c r="T46" s="84">
        <v>457864</v>
      </c>
    </row>
    <row r="47" spans="1:20" ht="27" x14ac:dyDescent="0.3">
      <c r="A47" s="2"/>
      <c r="B47" s="117"/>
      <c r="C47" s="118"/>
      <c r="D47" s="24" t="s">
        <v>70</v>
      </c>
      <c r="E47" s="70"/>
      <c r="F47" s="14">
        <v>1735</v>
      </c>
      <c r="G47" s="14">
        <v>111</v>
      </c>
      <c r="H47" s="84">
        <f t="shared" si="21"/>
        <v>192585</v>
      </c>
      <c r="I47" s="77"/>
      <c r="J47" s="14">
        <v>1735</v>
      </c>
      <c r="K47" s="88">
        <f t="shared" si="22"/>
        <v>114.84059999999999</v>
      </c>
      <c r="L47" s="84">
        <f t="shared" si="23"/>
        <v>199248.44099999999</v>
      </c>
      <c r="M47" s="47"/>
      <c r="N47" s="14">
        <v>1735</v>
      </c>
      <c r="O47" s="4">
        <v>236</v>
      </c>
      <c r="P47" s="14">
        <f t="shared" si="24"/>
        <v>409460</v>
      </c>
      <c r="Q47" s="78"/>
      <c r="R47" s="14">
        <v>1735</v>
      </c>
      <c r="S47" s="4">
        <v>243</v>
      </c>
      <c r="T47" s="84">
        <v>409460</v>
      </c>
    </row>
    <row r="48" spans="1:20" ht="16.5" x14ac:dyDescent="0.3">
      <c r="A48" s="2"/>
      <c r="B48" s="117"/>
      <c r="C48" s="118"/>
      <c r="D48" s="24" t="s">
        <v>71</v>
      </c>
      <c r="E48" s="70"/>
      <c r="F48" s="14">
        <v>1463</v>
      </c>
      <c r="G48" s="14">
        <v>166.5</v>
      </c>
      <c r="H48" s="84">
        <f t="shared" si="21"/>
        <v>243589.5</v>
      </c>
      <c r="I48" s="77"/>
      <c r="J48" s="14">
        <v>1463</v>
      </c>
      <c r="K48" s="88">
        <f t="shared" si="22"/>
        <v>172.26089999999999</v>
      </c>
      <c r="L48" s="84">
        <f t="shared" si="23"/>
        <v>252017.6967</v>
      </c>
      <c r="M48" s="47"/>
      <c r="N48" s="14">
        <v>1463</v>
      </c>
      <c r="O48" s="4">
        <v>354</v>
      </c>
      <c r="P48" s="14">
        <f t="shared" si="24"/>
        <v>517902</v>
      </c>
      <c r="Q48" s="78"/>
      <c r="R48" s="14">
        <v>1463</v>
      </c>
      <c r="S48" s="4">
        <v>365</v>
      </c>
      <c r="T48" s="84">
        <v>517902</v>
      </c>
    </row>
    <row r="49" spans="1:20" ht="39.75" x14ac:dyDescent="0.3">
      <c r="A49" s="2"/>
      <c r="B49" s="117"/>
      <c r="C49" s="118"/>
      <c r="D49" s="24" t="s">
        <v>72</v>
      </c>
      <c r="E49" s="70"/>
      <c r="F49" s="14">
        <v>196</v>
      </c>
      <c r="G49" s="14">
        <v>222</v>
      </c>
      <c r="H49" s="84">
        <f t="shared" si="21"/>
        <v>43512</v>
      </c>
      <c r="I49" s="78"/>
      <c r="J49" s="14">
        <v>196</v>
      </c>
      <c r="K49" s="88">
        <f t="shared" si="22"/>
        <v>229.68119999999999</v>
      </c>
      <c r="L49" s="84">
        <f t="shared" si="23"/>
        <v>45017.515199999994</v>
      </c>
      <c r="M49" s="47"/>
      <c r="N49" s="14">
        <v>196</v>
      </c>
      <c r="O49" s="4">
        <v>473</v>
      </c>
      <c r="P49" s="84">
        <f t="shared" si="24"/>
        <v>92708</v>
      </c>
      <c r="Q49" s="78"/>
      <c r="R49" s="14">
        <v>196</v>
      </c>
      <c r="S49" s="4">
        <v>243</v>
      </c>
      <c r="T49" s="84">
        <v>92708</v>
      </c>
    </row>
    <row r="50" spans="1:20" ht="39.75" x14ac:dyDescent="0.3">
      <c r="A50" s="2"/>
      <c r="B50" s="117"/>
      <c r="C50" s="118"/>
      <c r="D50" s="24" t="s">
        <v>73</v>
      </c>
      <c r="E50" s="70"/>
      <c r="F50" s="14">
        <v>953</v>
      </c>
      <c r="G50" s="14">
        <v>111</v>
      </c>
      <c r="H50" s="84">
        <f t="shared" si="21"/>
        <v>105783</v>
      </c>
      <c r="I50" s="78"/>
      <c r="J50" s="14">
        <v>953</v>
      </c>
      <c r="K50" s="88">
        <f t="shared" si="22"/>
        <v>114.84059999999999</v>
      </c>
      <c r="L50" s="84">
        <f t="shared" si="23"/>
        <v>109443.09179999999</v>
      </c>
      <c r="M50" s="47"/>
      <c r="N50" s="14">
        <v>953</v>
      </c>
      <c r="O50" s="4">
        <v>236</v>
      </c>
      <c r="P50" s="84">
        <f t="shared" si="24"/>
        <v>224908</v>
      </c>
      <c r="Q50" s="78"/>
      <c r="R50" s="14">
        <v>953</v>
      </c>
      <c r="S50" s="4">
        <v>243</v>
      </c>
      <c r="T50" s="84">
        <v>224908</v>
      </c>
    </row>
    <row r="51" spans="1:20" ht="16.5" x14ac:dyDescent="0.3">
      <c r="A51" s="2"/>
      <c r="B51" s="117"/>
      <c r="C51" s="4"/>
      <c r="D51" s="18" t="s">
        <v>16</v>
      </c>
      <c r="E51" s="23"/>
      <c r="F51" s="83">
        <f>SUM(F43:F50)</f>
        <v>6677</v>
      </c>
      <c r="G51" s="21"/>
      <c r="H51" s="41">
        <f>SUM(H43:H50)</f>
        <v>1285435.5</v>
      </c>
      <c r="I51" s="18"/>
      <c r="J51" s="89">
        <f>SUM(J43:J50)</f>
        <v>6677</v>
      </c>
      <c r="K51" s="21"/>
      <c r="L51" s="41">
        <f>SUM(L43:L50)</f>
        <v>1329911.5683000002</v>
      </c>
      <c r="M51" s="21"/>
      <c r="N51" s="83">
        <f>SUM(N43:N50)</f>
        <v>6677</v>
      </c>
      <c r="O51" s="21"/>
      <c r="P51" s="41">
        <f>SUM(P43:P50)</f>
        <v>2735524</v>
      </c>
      <c r="Q51" s="23"/>
      <c r="R51" s="83">
        <f>SUM(R43:R50)</f>
        <v>6677</v>
      </c>
      <c r="S51" s="21"/>
      <c r="T51" s="41">
        <f>SUM(T43:T50)</f>
        <v>2735524</v>
      </c>
    </row>
    <row r="52" spans="1:20" ht="16.5" x14ac:dyDescent="0.3">
      <c r="A52" s="2"/>
      <c r="B52" s="117"/>
      <c r="C52" s="115" t="s">
        <v>82</v>
      </c>
      <c r="D52" s="119"/>
      <c r="E52" s="72"/>
      <c r="F52" s="73"/>
      <c r="G52" s="73"/>
      <c r="H52" s="74">
        <f>+H33+H42+H51</f>
        <v>11483157</v>
      </c>
      <c r="I52" s="97"/>
      <c r="J52" s="73"/>
      <c r="K52" s="73"/>
      <c r="L52" s="74">
        <f>+L33+L42+L51</f>
        <v>11880767.393299999</v>
      </c>
      <c r="M52" s="72"/>
      <c r="N52" s="73"/>
      <c r="O52" s="73"/>
      <c r="P52" s="74">
        <f>+P33+P42+P51</f>
        <v>24440146.053561598</v>
      </c>
      <c r="Q52" s="72"/>
      <c r="R52" s="73"/>
      <c r="S52" s="73"/>
      <c r="T52" s="74">
        <f t="shared" ref="T52" si="25">+T33+T42+T51</f>
        <v>25075214</v>
      </c>
    </row>
    <row r="53" spans="1:20" ht="16.5" x14ac:dyDescent="0.3">
      <c r="A53" s="2"/>
      <c r="B53" s="2"/>
      <c r="C53" s="109" t="s">
        <v>83</v>
      </c>
      <c r="D53" s="110"/>
      <c r="E53" s="85"/>
      <c r="F53" s="86"/>
      <c r="G53" s="86"/>
      <c r="H53" s="98">
        <f>+H18+H23+H52</f>
        <v>106746082.32780001</v>
      </c>
      <c r="I53" s="87"/>
      <c r="J53" s="87"/>
      <c r="K53" s="87"/>
      <c r="L53" s="98">
        <f t="shared" ref="L53:T53" si="26">+L18+L23+L52</f>
        <v>110784662.3446556</v>
      </c>
      <c r="M53" s="95"/>
      <c r="N53" s="87"/>
      <c r="O53" s="87"/>
      <c r="P53" s="98">
        <f t="shared" ref="P53" si="27">+P18+P23+P52</f>
        <v>112888892.11971861</v>
      </c>
      <c r="Q53" s="95"/>
      <c r="R53" s="87"/>
      <c r="S53" s="87"/>
      <c r="T53" s="98">
        <f t="shared" si="26"/>
        <v>115770077.83094251</v>
      </c>
    </row>
    <row r="54" spans="1:20" ht="16.5" x14ac:dyDescent="0.3">
      <c r="C54" s="111" t="s">
        <v>84</v>
      </c>
      <c r="D54" s="111"/>
      <c r="E54" s="111"/>
      <c r="F54" s="111"/>
      <c r="G54" s="111"/>
      <c r="H54" s="106">
        <f>+H55-H53</f>
        <v>4744024.6721999943</v>
      </c>
      <c r="L54" s="106">
        <f>+L55-L53</f>
        <v>4563002.3575443923</v>
      </c>
      <c r="P54" s="106">
        <f>+P55-P53</f>
        <v>5757715.7929642946</v>
      </c>
      <c r="T54" s="106">
        <f>+T55-T53</f>
        <v>6341011.0327907205</v>
      </c>
    </row>
    <row r="55" spans="1:20" ht="17.25" thickBot="1" x14ac:dyDescent="0.35">
      <c r="C55" s="112" t="s">
        <v>89</v>
      </c>
      <c r="D55" s="112"/>
      <c r="E55" s="112"/>
      <c r="F55" s="112"/>
      <c r="G55" s="112"/>
      <c r="H55" s="107">
        <v>111490107</v>
      </c>
      <c r="I55" s="108"/>
      <c r="J55" s="108"/>
      <c r="K55" s="108"/>
      <c r="L55" s="107">
        <f>+H55*(100%+I4)</f>
        <v>115347664.7022</v>
      </c>
      <c r="M55" s="108"/>
      <c r="N55" s="108"/>
      <c r="O55" s="108"/>
      <c r="P55" s="107">
        <f>+L55*(100%+M4)</f>
        <v>118646607.91268291</v>
      </c>
      <c r="Q55" s="108"/>
      <c r="R55" s="108"/>
      <c r="S55" s="108"/>
      <c r="T55" s="107">
        <f>+P55*(100%+Q4)</f>
        <v>122111088.86373323</v>
      </c>
    </row>
    <row r="56" spans="1:20" ht="15.75" thickTop="1" x14ac:dyDescent="0.25"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</row>
    <row r="57" spans="1:20" x14ac:dyDescent="0.25"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</row>
  </sheetData>
  <sheetProtection password="B3BF" sheet="1" objects="1" scenarios="1" selectLockedCells="1" selectUnlockedCells="1"/>
  <mergeCells count="29">
    <mergeCell ref="B1:T1"/>
    <mergeCell ref="B2:T2"/>
    <mergeCell ref="E3:H3"/>
    <mergeCell ref="I3:L3"/>
    <mergeCell ref="M3:P3"/>
    <mergeCell ref="Q3:T3"/>
    <mergeCell ref="B5:B18"/>
    <mergeCell ref="C5:C7"/>
    <mergeCell ref="C8:D8"/>
    <mergeCell ref="C10:C12"/>
    <mergeCell ref="C14:C15"/>
    <mergeCell ref="C4:D4"/>
    <mergeCell ref="E4:H4"/>
    <mergeCell ref="I4:L4"/>
    <mergeCell ref="M4:P4"/>
    <mergeCell ref="Q4:T4"/>
    <mergeCell ref="B20:B23"/>
    <mergeCell ref="C20:C22"/>
    <mergeCell ref="C23:D23"/>
    <mergeCell ref="B25:B52"/>
    <mergeCell ref="C25:C32"/>
    <mergeCell ref="C34:C41"/>
    <mergeCell ref="C43:C50"/>
    <mergeCell ref="C52:D52"/>
    <mergeCell ref="C53:D53"/>
    <mergeCell ref="C54:G54"/>
    <mergeCell ref="C55:G55"/>
    <mergeCell ref="C17:D17"/>
    <mergeCell ref="C18:D18"/>
  </mergeCells>
  <pageMargins left="0.7" right="0.7" top="0.75" bottom="0.75" header="0.3" footer="0.3"/>
  <pageSetup scale="38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V41"/>
  <sheetViews>
    <sheetView topLeftCell="A16" zoomScale="130" zoomScaleNormal="130" workbookViewId="0">
      <selection activeCell="B1" sqref="B1:Q1"/>
    </sheetView>
  </sheetViews>
  <sheetFormatPr defaultRowHeight="15" x14ac:dyDescent="0.25"/>
  <cols>
    <col min="1" max="1" width="20.140625" bestFit="1" customWidth="1"/>
    <col min="2" max="4" width="12.28515625" customWidth="1"/>
    <col min="5" max="5" width="13.7109375" customWidth="1"/>
    <col min="6" max="14" width="12.28515625" customWidth="1"/>
    <col min="15" max="15" width="15.140625" bestFit="1" customWidth="1"/>
    <col min="16" max="17" width="12.28515625" customWidth="1"/>
    <col min="18" max="18" width="13.28515625" hidden="1" customWidth="1"/>
    <col min="20" max="20" width="12.42578125" hidden="1" customWidth="1"/>
    <col min="21" max="21" width="9.140625" hidden="1" customWidth="1"/>
    <col min="22" max="22" width="5.5703125" style="1" customWidth="1"/>
    <col min="23" max="23" width="9.140625" customWidth="1"/>
  </cols>
  <sheetData>
    <row r="1" spans="1:22" ht="15.75" x14ac:dyDescent="0.25">
      <c r="A1" s="59"/>
      <c r="B1" s="135" t="s">
        <v>86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</row>
    <row r="2" spans="1:22" s="61" customFormat="1" ht="24" x14ac:dyDescent="0.25">
      <c r="A2" s="58" t="s">
        <v>56</v>
      </c>
      <c r="B2" s="57" t="s">
        <v>55</v>
      </c>
      <c r="C2" s="57" t="s">
        <v>54</v>
      </c>
      <c r="D2" s="57" t="s">
        <v>53</v>
      </c>
      <c r="E2" s="57" t="s">
        <v>52</v>
      </c>
      <c r="F2" s="57" t="s">
        <v>51</v>
      </c>
      <c r="G2" s="57" t="s">
        <v>88</v>
      </c>
      <c r="H2" s="57" t="s">
        <v>50</v>
      </c>
      <c r="I2" s="57" t="s">
        <v>49</v>
      </c>
      <c r="J2" s="57" t="s">
        <v>48</v>
      </c>
      <c r="K2" s="57" t="s">
        <v>47</v>
      </c>
      <c r="L2" s="57" t="s">
        <v>46</v>
      </c>
      <c r="M2" s="57" t="s">
        <v>45</v>
      </c>
      <c r="N2" s="57" t="s">
        <v>44</v>
      </c>
      <c r="O2" s="57" t="s">
        <v>43</v>
      </c>
      <c r="P2" s="57" t="s">
        <v>42</v>
      </c>
      <c r="Q2" s="57" t="s">
        <v>41</v>
      </c>
      <c r="R2" s="62"/>
    </row>
    <row r="3" spans="1:22" x14ac:dyDescent="0.25">
      <c r="A3" s="56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5"/>
      <c r="N3" s="54"/>
      <c r="O3" s="54"/>
      <c r="P3" s="54"/>
      <c r="Q3" s="54"/>
    </row>
    <row r="4" spans="1:22" x14ac:dyDescent="0.25">
      <c r="A4" s="56" t="s">
        <v>39</v>
      </c>
      <c r="B4" s="100">
        <v>17424.79</v>
      </c>
      <c r="C4" s="100">
        <v>17995.96</v>
      </c>
      <c r="D4" s="54">
        <v>0</v>
      </c>
      <c r="E4" s="54">
        <v>0</v>
      </c>
      <c r="F4" s="54"/>
      <c r="G4" s="54"/>
      <c r="H4" s="101">
        <v>15986.68</v>
      </c>
      <c r="I4" s="102">
        <f>AVERAGE(B4,C4+C5,H4)</f>
        <v>17287.103333333336</v>
      </c>
      <c r="J4" s="48">
        <f>+I4</f>
        <v>17287.103333333336</v>
      </c>
      <c r="K4" s="54">
        <v>0</v>
      </c>
      <c r="L4" s="54">
        <v>0</v>
      </c>
      <c r="M4" s="55">
        <f>+J4+K4+L4</f>
        <v>17287.103333333336</v>
      </c>
      <c r="N4" s="54">
        <v>3727</v>
      </c>
      <c r="O4" s="67">
        <f>+M4*N4</f>
        <v>64429034.123333342</v>
      </c>
      <c r="P4" s="48">
        <f>+H4</f>
        <v>15986.68</v>
      </c>
      <c r="Q4" s="54"/>
    </row>
    <row r="5" spans="1:22" x14ac:dyDescent="0.25">
      <c r="A5" s="56" t="s">
        <v>38</v>
      </c>
      <c r="B5" s="54"/>
      <c r="C5" s="100">
        <v>453.88</v>
      </c>
      <c r="D5" s="54">
        <v>0</v>
      </c>
      <c r="E5" s="54">
        <v>0</v>
      </c>
      <c r="F5" s="54"/>
      <c r="G5" s="54"/>
      <c r="H5" s="48">
        <v>526.37</v>
      </c>
      <c r="I5" s="103"/>
      <c r="J5" s="48">
        <f>+H5</f>
        <v>526.37</v>
      </c>
      <c r="K5" s="54">
        <v>0</v>
      </c>
      <c r="L5" s="54">
        <v>0</v>
      </c>
      <c r="M5" s="55">
        <f>+J5+K5+L5</f>
        <v>526.37</v>
      </c>
      <c r="N5" s="54">
        <v>5457</v>
      </c>
      <c r="O5" s="67">
        <f>+M5*N5</f>
        <v>2872401.09</v>
      </c>
      <c r="P5" s="48">
        <f>+H5</f>
        <v>526.37</v>
      </c>
      <c r="Q5" s="54"/>
    </row>
    <row r="6" spans="1:22" x14ac:dyDescent="0.25">
      <c r="A6" s="56" t="s">
        <v>36</v>
      </c>
      <c r="B6" s="54"/>
      <c r="C6" s="54">
        <v>0</v>
      </c>
      <c r="D6" s="54">
        <v>0</v>
      </c>
      <c r="E6" s="54">
        <v>0</v>
      </c>
      <c r="F6" s="54"/>
      <c r="G6" s="54"/>
      <c r="H6" s="48">
        <v>13.68</v>
      </c>
      <c r="I6" s="103"/>
      <c r="J6" s="48">
        <f>+H6</f>
        <v>13.68</v>
      </c>
      <c r="K6" s="54">
        <v>0</v>
      </c>
      <c r="L6" s="54">
        <v>0</v>
      </c>
      <c r="M6" s="55">
        <f>+J6+K6+L6</f>
        <v>13.68</v>
      </c>
      <c r="N6" s="54">
        <v>5457</v>
      </c>
      <c r="O6" s="67">
        <f>+M6*N6</f>
        <v>74651.759999999995</v>
      </c>
      <c r="P6" s="48">
        <f>+H6</f>
        <v>13.68</v>
      </c>
      <c r="Q6" s="54"/>
    </row>
    <row r="7" spans="1:22" x14ac:dyDescent="0.25">
      <c r="A7" s="56" t="s">
        <v>34</v>
      </c>
      <c r="B7" s="54"/>
      <c r="C7" s="54">
        <v>276.86</v>
      </c>
      <c r="D7" s="54">
        <f>+H7-C7</f>
        <v>-34.910000000000025</v>
      </c>
      <c r="E7" s="54">
        <v>0</v>
      </c>
      <c r="F7" s="54"/>
      <c r="G7" s="54"/>
      <c r="H7" s="48">
        <v>241.95</v>
      </c>
      <c r="I7" s="103"/>
      <c r="J7" s="48">
        <f>+H7</f>
        <v>241.95</v>
      </c>
      <c r="K7" s="54">
        <v>0</v>
      </c>
      <c r="L7" s="54">
        <f>-D7</f>
        <v>34.910000000000025</v>
      </c>
      <c r="M7" s="55">
        <f>+J7+K7+L7</f>
        <v>276.86</v>
      </c>
      <c r="N7" s="54">
        <v>3347</v>
      </c>
      <c r="O7" s="67">
        <f>+M7*N7</f>
        <v>926650.42</v>
      </c>
      <c r="P7" s="48">
        <f>+H7</f>
        <v>241.95</v>
      </c>
      <c r="Q7" s="54"/>
    </row>
    <row r="8" spans="1:22" x14ac:dyDescent="0.25">
      <c r="A8" s="56" t="s">
        <v>19</v>
      </c>
      <c r="B8" s="54"/>
      <c r="C8" s="54">
        <v>422.24</v>
      </c>
      <c r="D8" s="54">
        <f>+H8-C8</f>
        <v>6.339999999999975</v>
      </c>
      <c r="E8" s="54">
        <v>0</v>
      </c>
      <c r="F8" s="54">
        <v>0</v>
      </c>
      <c r="G8" s="54"/>
      <c r="H8" s="48">
        <v>428.58</v>
      </c>
      <c r="I8" s="103"/>
      <c r="J8" s="48">
        <f>+H8</f>
        <v>428.58</v>
      </c>
      <c r="K8" s="54">
        <v>0</v>
      </c>
      <c r="L8" s="54">
        <f>-D8</f>
        <v>-6.339999999999975</v>
      </c>
      <c r="M8" s="55">
        <f>+J8+K8+L8</f>
        <v>422.24</v>
      </c>
      <c r="N8" s="54">
        <v>5457</v>
      </c>
      <c r="O8" s="67">
        <f>+M8*N8</f>
        <v>2304163.6800000002</v>
      </c>
      <c r="P8" s="48">
        <f>+H8</f>
        <v>428.58</v>
      </c>
      <c r="Q8" s="54"/>
    </row>
    <row r="9" spans="1:22" x14ac:dyDescent="0.25">
      <c r="A9" s="53" t="s">
        <v>32</v>
      </c>
      <c r="B9" s="50">
        <f t="shared" ref="B9:Q9" si="0">SUM(B4:B8)</f>
        <v>17424.79</v>
      </c>
      <c r="C9" s="50">
        <f t="shared" si="0"/>
        <v>19148.940000000002</v>
      </c>
      <c r="D9" s="50">
        <f t="shared" si="0"/>
        <v>-28.57000000000005</v>
      </c>
      <c r="E9" s="50">
        <f t="shared" si="0"/>
        <v>0</v>
      </c>
      <c r="F9" s="50">
        <f t="shared" si="0"/>
        <v>0</v>
      </c>
      <c r="G9" s="50"/>
      <c r="H9" s="105">
        <f t="shared" si="0"/>
        <v>17197.260000000002</v>
      </c>
      <c r="I9" s="50">
        <f t="shared" si="0"/>
        <v>17287.103333333336</v>
      </c>
      <c r="J9" s="52">
        <f t="shared" si="0"/>
        <v>18497.683333333338</v>
      </c>
      <c r="K9" s="50">
        <f t="shared" si="0"/>
        <v>0</v>
      </c>
      <c r="L9" s="50">
        <f t="shared" si="0"/>
        <v>28.57000000000005</v>
      </c>
      <c r="M9" s="51">
        <f t="shared" si="0"/>
        <v>18526.253333333338</v>
      </c>
      <c r="N9" s="50"/>
      <c r="O9" s="68">
        <f t="shared" si="0"/>
        <v>70606901.073333353</v>
      </c>
      <c r="P9" s="51">
        <f t="shared" si="0"/>
        <v>17197.260000000002</v>
      </c>
      <c r="Q9" s="50">
        <f t="shared" si="0"/>
        <v>0</v>
      </c>
    </row>
    <row r="10" spans="1:22" x14ac:dyDescent="0.25">
      <c r="A10" s="56"/>
    </row>
    <row r="11" spans="1:22" ht="15.75" x14ac:dyDescent="0.25">
      <c r="A11" s="59"/>
      <c r="B11" s="135" t="s">
        <v>85</v>
      </c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V11" s="96"/>
    </row>
    <row r="12" spans="1:22" s="61" customFormat="1" ht="24" x14ac:dyDescent="0.25">
      <c r="A12" s="58" t="s">
        <v>56</v>
      </c>
      <c r="B12" s="57" t="s">
        <v>55</v>
      </c>
      <c r="C12" s="57" t="s">
        <v>54</v>
      </c>
      <c r="D12" s="57" t="s">
        <v>53</v>
      </c>
      <c r="E12" s="57" t="s">
        <v>52</v>
      </c>
      <c r="F12" s="57" t="s">
        <v>51</v>
      </c>
      <c r="G12" s="57" t="s">
        <v>88</v>
      </c>
      <c r="H12" s="57" t="s">
        <v>50</v>
      </c>
      <c r="I12" s="57" t="s">
        <v>49</v>
      </c>
      <c r="J12" s="57" t="s">
        <v>48</v>
      </c>
      <c r="K12" s="57" t="s">
        <v>47</v>
      </c>
      <c r="L12" s="57" t="s">
        <v>46</v>
      </c>
      <c r="M12" s="57" t="s">
        <v>45</v>
      </c>
      <c r="N12" s="57" t="s">
        <v>44</v>
      </c>
      <c r="O12" s="57" t="s">
        <v>43</v>
      </c>
      <c r="P12" s="57" t="s">
        <v>42</v>
      </c>
      <c r="Q12" s="57" t="s">
        <v>41</v>
      </c>
      <c r="R12" s="62"/>
    </row>
    <row r="13" spans="1:22" x14ac:dyDescent="0.25">
      <c r="A13" s="56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5"/>
      <c r="N13" s="54"/>
      <c r="O13" s="81"/>
      <c r="P13" s="54"/>
      <c r="Q13" s="54"/>
      <c r="V13" s="96"/>
    </row>
    <row r="14" spans="1:22" x14ac:dyDescent="0.25">
      <c r="A14" s="56" t="s">
        <v>39</v>
      </c>
      <c r="B14" s="100">
        <v>16970.91</v>
      </c>
      <c r="C14" s="100">
        <v>17925.88</v>
      </c>
      <c r="D14" s="54">
        <v>0</v>
      </c>
      <c r="E14" s="54">
        <v>0</v>
      </c>
      <c r="F14" s="54">
        <f>+H14-G14-C14</f>
        <v>-1923.1100000000006</v>
      </c>
      <c r="G14" s="54">
        <f>-G15-G16</f>
        <v>-16.08999999999995</v>
      </c>
      <c r="H14" s="101">
        <v>15986.68</v>
      </c>
      <c r="I14" s="102">
        <f>AVERAGE(H14,B14,C14)</f>
        <v>16961.156666666666</v>
      </c>
      <c r="J14" s="48">
        <f>+I14</f>
        <v>16961.156666666666</v>
      </c>
      <c r="K14" s="54">
        <v>0</v>
      </c>
      <c r="L14" s="54">
        <v>0</v>
      </c>
      <c r="M14" s="55">
        <f>+J14+K14+L14</f>
        <v>16961.156666666666</v>
      </c>
      <c r="N14" s="54">
        <v>3727</v>
      </c>
      <c r="O14" s="67">
        <f>+M14*N14</f>
        <v>63214230.896666661</v>
      </c>
      <c r="P14" s="48">
        <f>+H14</f>
        <v>15986.68</v>
      </c>
      <c r="Q14" s="54"/>
      <c r="V14" s="96"/>
    </row>
    <row r="15" spans="1:22" x14ac:dyDescent="0.25">
      <c r="A15" s="56" t="s">
        <v>38</v>
      </c>
      <c r="B15" s="54">
        <v>453.88</v>
      </c>
      <c r="C15" s="54">
        <v>522.44000000000005</v>
      </c>
      <c r="D15" s="54">
        <v>0</v>
      </c>
      <c r="E15" s="54">
        <v>0</v>
      </c>
      <c r="F15" s="54"/>
      <c r="G15" s="54">
        <f>+H15-C15</f>
        <v>3.92999999999995</v>
      </c>
      <c r="H15" s="48">
        <v>526.37</v>
      </c>
      <c r="I15" s="103"/>
      <c r="J15" s="48">
        <f>+H15</f>
        <v>526.37</v>
      </c>
      <c r="K15" s="54">
        <v>0</v>
      </c>
      <c r="L15" s="54">
        <v>0</v>
      </c>
      <c r="M15" s="55">
        <f>+J15+K15+L15</f>
        <v>526.37</v>
      </c>
      <c r="N15" s="54">
        <v>5456.67</v>
      </c>
      <c r="O15" s="67">
        <f>+M15*N15</f>
        <v>2872227.3879</v>
      </c>
      <c r="P15" s="48">
        <f>+H15</f>
        <v>526.37</v>
      </c>
      <c r="Q15" s="54"/>
      <c r="V15" s="96"/>
    </row>
    <row r="16" spans="1:22" x14ac:dyDescent="0.25">
      <c r="A16" s="56" t="s">
        <v>36</v>
      </c>
      <c r="B16" s="54">
        <v>0</v>
      </c>
      <c r="C16" s="54">
        <v>1.52</v>
      </c>
      <c r="D16" s="54">
        <v>0</v>
      </c>
      <c r="E16" s="54">
        <v>0</v>
      </c>
      <c r="F16" s="54"/>
      <c r="G16" s="54">
        <f>+H16-C16</f>
        <v>12.16</v>
      </c>
      <c r="H16" s="48">
        <v>13.68</v>
      </c>
      <c r="I16" s="103"/>
      <c r="J16" s="48">
        <f>+H16</f>
        <v>13.68</v>
      </c>
      <c r="K16" s="54">
        <v>0</v>
      </c>
      <c r="L16" s="54">
        <v>0</v>
      </c>
      <c r="M16" s="55">
        <f>+J16+K16+L16</f>
        <v>13.68</v>
      </c>
      <c r="N16" s="54">
        <v>5456.67</v>
      </c>
      <c r="O16" s="67">
        <f>+M16*N16</f>
        <v>74647.245599999995</v>
      </c>
      <c r="P16" s="48">
        <f>+H16</f>
        <v>13.68</v>
      </c>
      <c r="Q16" s="54"/>
      <c r="V16" s="96"/>
    </row>
    <row r="17" spans="1:22" x14ac:dyDescent="0.25">
      <c r="A17" s="56" t="s">
        <v>34</v>
      </c>
      <c r="B17" s="54">
        <v>289.81</v>
      </c>
      <c r="C17" s="54">
        <v>276.86</v>
      </c>
      <c r="D17" s="54">
        <f>+H17-C17</f>
        <v>-34.910000000000025</v>
      </c>
      <c r="E17" s="54">
        <v>0</v>
      </c>
      <c r="F17" s="54"/>
      <c r="G17" s="54"/>
      <c r="H17" s="48">
        <v>241.95</v>
      </c>
      <c r="I17" s="103"/>
      <c r="J17" s="48">
        <f>+H17</f>
        <v>241.95</v>
      </c>
      <c r="K17" s="54">
        <v>0</v>
      </c>
      <c r="L17" s="54">
        <f>-D17</f>
        <v>34.910000000000025</v>
      </c>
      <c r="M17" s="55">
        <f>+J17+K17+L17</f>
        <v>276.86</v>
      </c>
      <c r="N17" s="54">
        <v>3347.49</v>
      </c>
      <c r="O17" s="67">
        <f>+M17*N17</f>
        <v>926786.08140000002</v>
      </c>
      <c r="P17" s="48">
        <f>+H17</f>
        <v>241.95</v>
      </c>
      <c r="Q17" s="54"/>
      <c r="V17" s="96"/>
    </row>
    <row r="18" spans="1:22" x14ac:dyDescent="0.25">
      <c r="A18" s="56" t="s">
        <v>19</v>
      </c>
      <c r="B18" s="54">
        <v>504.25</v>
      </c>
      <c r="C18" s="54">
        <v>422.24</v>
      </c>
      <c r="D18" s="54">
        <f>+H18-C18</f>
        <v>6.339999999999975</v>
      </c>
      <c r="E18" s="54">
        <v>0</v>
      </c>
      <c r="F18" s="54"/>
      <c r="G18" s="54"/>
      <c r="H18" s="48">
        <v>428.58</v>
      </c>
      <c r="I18" s="103"/>
      <c r="J18" s="48">
        <f>+H18</f>
        <v>428.58</v>
      </c>
      <c r="K18" s="54">
        <v>0</v>
      </c>
      <c r="L18" s="54">
        <f>-D18</f>
        <v>-6.339999999999975</v>
      </c>
      <c r="M18" s="55">
        <f>+J18+K18+L18</f>
        <v>422.24</v>
      </c>
      <c r="N18" s="54">
        <v>5456.67</v>
      </c>
      <c r="O18" s="67">
        <f>+M18*N18</f>
        <v>2304024.3407999999</v>
      </c>
      <c r="P18" s="48">
        <f>+H18</f>
        <v>428.58</v>
      </c>
      <c r="Q18" s="54"/>
      <c r="V18" s="96"/>
    </row>
    <row r="19" spans="1:22" x14ac:dyDescent="0.25">
      <c r="A19" s="53" t="s">
        <v>32</v>
      </c>
      <c r="B19" s="52">
        <f t="shared" ref="B19:Q19" si="1">SUM(B14:B18)</f>
        <v>18218.850000000002</v>
      </c>
      <c r="C19" s="52">
        <f t="shared" si="1"/>
        <v>19148.940000000002</v>
      </c>
      <c r="D19" s="50">
        <f t="shared" si="1"/>
        <v>-28.57000000000005</v>
      </c>
      <c r="E19" s="50">
        <f t="shared" si="1"/>
        <v>0</v>
      </c>
      <c r="F19" s="50">
        <f>SUM(F14:F18)</f>
        <v>-1923.1100000000006</v>
      </c>
      <c r="G19" s="50">
        <f>SUM(G14:G18)</f>
        <v>0</v>
      </c>
      <c r="H19" s="105">
        <f t="shared" si="1"/>
        <v>17197.260000000002</v>
      </c>
      <c r="I19" s="50">
        <f t="shared" si="1"/>
        <v>16961.156666666666</v>
      </c>
      <c r="J19" s="52">
        <f t="shared" si="1"/>
        <v>18171.736666666668</v>
      </c>
      <c r="K19" s="50">
        <f t="shared" si="1"/>
        <v>0</v>
      </c>
      <c r="L19" s="50">
        <f t="shared" si="1"/>
        <v>28.57000000000005</v>
      </c>
      <c r="M19" s="51">
        <f t="shared" si="1"/>
        <v>18200.306666666667</v>
      </c>
      <c r="N19" s="50"/>
      <c r="O19" s="68">
        <f t="shared" si="1"/>
        <v>69391915.952366665</v>
      </c>
      <c r="P19" s="51">
        <f t="shared" si="1"/>
        <v>17197.260000000002</v>
      </c>
      <c r="Q19" s="50">
        <f t="shared" si="1"/>
        <v>0</v>
      </c>
      <c r="V19" s="96"/>
    </row>
    <row r="20" spans="1:22" x14ac:dyDescent="0.25">
      <c r="M20" s="79"/>
      <c r="O20" s="104"/>
      <c r="V20" s="96"/>
    </row>
    <row r="21" spans="1:22" x14ac:dyDescent="0.25">
      <c r="V21" s="96"/>
    </row>
    <row r="22" spans="1:22" ht="15.75" x14ac:dyDescent="0.25">
      <c r="A22" s="59"/>
      <c r="B22" s="135" t="s">
        <v>90</v>
      </c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</row>
    <row r="23" spans="1:22" ht="24" x14ac:dyDescent="0.25">
      <c r="A23" s="58" t="s">
        <v>56</v>
      </c>
      <c r="B23" s="57" t="s">
        <v>55</v>
      </c>
      <c r="C23" s="57" t="s">
        <v>54</v>
      </c>
      <c r="D23" s="57" t="s">
        <v>53</v>
      </c>
      <c r="E23" s="57" t="s">
        <v>52</v>
      </c>
      <c r="F23" s="57" t="s">
        <v>51</v>
      </c>
      <c r="G23" s="57" t="s">
        <v>88</v>
      </c>
      <c r="H23" s="57" t="s">
        <v>50</v>
      </c>
      <c r="I23" s="57" t="s">
        <v>49</v>
      </c>
      <c r="J23" s="57" t="s">
        <v>48</v>
      </c>
      <c r="K23" s="57" t="s">
        <v>47</v>
      </c>
      <c r="L23" s="57" t="s">
        <v>46</v>
      </c>
      <c r="M23" s="57" t="s">
        <v>45</v>
      </c>
      <c r="N23" s="57" t="s">
        <v>44</v>
      </c>
      <c r="O23" s="57" t="s">
        <v>43</v>
      </c>
      <c r="P23" s="57" t="s">
        <v>42</v>
      </c>
      <c r="Q23" s="57" t="s">
        <v>41</v>
      </c>
    </row>
    <row r="24" spans="1:22" x14ac:dyDescent="0.25">
      <c r="A24" s="56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5"/>
      <c r="N24" s="54"/>
      <c r="O24" s="54"/>
      <c r="P24" s="54"/>
      <c r="Q24" s="54"/>
    </row>
    <row r="25" spans="1:22" x14ac:dyDescent="0.25">
      <c r="A25" s="56" t="s">
        <v>39</v>
      </c>
      <c r="B25" s="100">
        <v>16970.91</v>
      </c>
      <c r="C25" s="100">
        <v>17925.88</v>
      </c>
      <c r="D25" s="54">
        <v>0</v>
      </c>
      <c r="E25" s="54">
        <v>0</v>
      </c>
      <c r="F25" s="54">
        <v>-1923.1100000000006</v>
      </c>
      <c r="G25" s="54">
        <f>-G26-G27</f>
        <v>-16.08999999999995</v>
      </c>
      <c r="H25" s="101">
        <v>15611.1</v>
      </c>
      <c r="I25" s="102">
        <f>AVERAGE(B25,C25,H25)</f>
        <v>16835.963333333333</v>
      </c>
      <c r="J25" s="48">
        <f>+I25</f>
        <v>16835.963333333333</v>
      </c>
      <c r="K25" s="54">
        <v>0</v>
      </c>
      <c r="L25" s="54"/>
      <c r="M25" s="55">
        <f>+J25</f>
        <v>16835.963333333333</v>
      </c>
      <c r="N25" s="54">
        <v>3727</v>
      </c>
      <c r="O25" s="67">
        <f>+M25*N25</f>
        <v>62747635.343333334</v>
      </c>
      <c r="P25" s="48">
        <f>+H25</f>
        <v>15611.1</v>
      </c>
      <c r="Q25" s="54"/>
      <c r="R25" s="60">
        <f>+O25-O4</f>
        <v>-1681398.7800000086</v>
      </c>
    </row>
    <row r="26" spans="1:22" x14ac:dyDescent="0.25">
      <c r="A26" s="56" t="s">
        <v>38</v>
      </c>
      <c r="B26" s="54">
        <v>453.88</v>
      </c>
      <c r="C26" s="54">
        <v>522.44000000000005</v>
      </c>
      <c r="D26" s="54">
        <v>0</v>
      </c>
      <c r="E26" s="54">
        <v>0</v>
      </c>
      <c r="F26" s="54"/>
      <c r="G26" s="54">
        <v>3.92999999999995</v>
      </c>
      <c r="H26" s="48">
        <v>495</v>
      </c>
      <c r="I26" s="54"/>
      <c r="J26" s="48">
        <f>+H26</f>
        <v>495</v>
      </c>
      <c r="K26" s="54">
        <v>0</v>
      </c>
      <c r="L26" s="54"/>
      <c r="M26" s="55">
        <f>+J26</f>
        <v>495</v>
      </c>
      <c r="N26" s="54">
        <v>5457</v>
      </c>
      <c r="O26" s="67">
        <f>+M26*N26</f>
        <v>2701215</v>
      </c>
      <c r="P26" s="48">
        <f>+H26</f>
        <v>495</v>
      </c>
      <c r="Q26" s="54"/>
      <c r="T26" s="20"/>
    </row>
    <row r="27" spans="1:22" x14ac:dyDescent="0.25">
      <c r="A27" s="56" t="s">
        <v>36</v>
      </c>
      <c r="B27" s="54">
        <v>0</v>
      </c>
      <c r="C27" s="54">
        <v>1.52</v>
      </c>
      <c r="D27" s="54">
        <v>0</v>
      </c>
      <c r="E27" s="54">
        <v>0</v>
      </c>
      <c r="F27" s="54"/>
      <c r="G27" s="54">
        <v>12.16</v>
      </c>
      <c r="H27" s="48">
        <v>13.68</v>
      </c>
      <c r="I27" s="54"/>
      <c r="J27" s="48">
        <f>+H27</f>
        <v>13.68</v>
      </c>
      <c r="K27" s="54">
        <v>0</v>
      </c>
      <c r="L27" s="54"/>
      <c r="M27" s="55">
        <v>13.68</v>
      </c>
      <c r="N27" s="54">
        <v>5457</v>
      </c>
      <c r="O27" s="67">
        <f>+M27*N27</f>
        <v>74651.759999999995</v>
      </c>
      <c r="P27" s="48">
        <f>+H27</f>
        <v>13.68</v>
      </c>
      <c r="Q27" s="54"/>
      <c r="T27" s="20"/>
    </row>
    <row r="28" spans="1:22" x14ac:dyDescent="0.25">
      <c r="A28" s="56" t="s">
        <v>34</v>
      </c>
      <c r="B28" s="54">
        <v>289.81</v>
      </c>
      <c r="C28" s="54">
        <v>276.86</v>
      </c>
      <c r="D28" s="54">
        <v>-34.910000000000025</v>
      </c>
      <c r="E28" s="54">
        <v>0</v>
      </c>
      <c r="F28" s="54"/>
      <c r="G28" s="54"/>
      <c r="H28" s="48">
        <v>257.18</v>
      </c>
      <c r="I28" s="54"/>
      <c r="J28" s="48">
        <f>+H28</f>
        <v>257.18</v>
      </c>
      <c r="K28" s="54">
        <v>0</v>
      </c>
      <c r="L28" s="54">
        <f>-D28</f>
        <v>34.910000000000025</v>
      </c>
      <c r="M28" s="55">
        <f>+J28+L28</f>
        <v>292.09000000000003</v>
      </c>
      <c r="N28" s="54">
        <v>3347</v>
      </c>
      <c r="O28" s="67">
        <f>+M28*N28</f>
        <v>977625.2300000001</v>
      </c>
      <c r="P28" s="48">
        <f>+H28</f>
        <v>257.18</v>
      </c>
      <c r="Q28" s="54"/>
      <c r="T28" s="20"/>
    </row>
    <row r="29" spans="1:22" x14ac:dyDescent="0.25">
      <c r="A29" s="56" t="s">
        <v>19</v>
      </c>
      <c r="B29" s="54">
        <v>504.25</v>
      </c>
      <c r="C29" s="54">
        <v>422.24</v>
      </c>
      <c r="D29" s="54">
        <v>6.339999999999975</v>
      </c>
      <c r="E29" s="54">
        <v>0</v>
      </c>
      <c r="F29" s="54"/>
      <c r="G29" s="54"/>
      <c r="H29" s="48">
        <v>428.17</v>
      </c>
      <c r="I29" s="54"/>
      <c r="J29" s="48">
        <f>+H29</f>
        <v>428.17</v>
      </c>
      <c r="K29" s="54">
        <v>0</v>
      </c>
      <c r="L29" s="54">
        <f>-D29</f>
        <v>-6.339999999999975</v>
      </c>
      <c r="M29" s="55">
        <f>+J29+L29</f>
        <v>421.83000000000004</v>
      </c>
      <c r="N29" s="54">
        <v>5457</v>
      </c>
      <c r="O29" s="67">
        <f>+M29*N29</f>
        <v>2301926.31</v>
      </c>
      <c r="P29" s="48">
        <f>+H29</f>
        <v>428.17</v>
      </c>
      <c r="Q29" s="54"/>
      <c r="T29" s="20"/>
    </row>
    <row r="30" spans="1:22" x14ac:dyDescent="0.25">
      <c r="A30" s="53" t="s">
        <v>32</v>
      </c>
      <c r="B30" s="52">
        <f t="shared" ref="B30:Q30" si="2">SUM(B25:B29)</f>
        <v>18218.850000000002</v>
      </c>
      <c r="C30" s="52">
        <f t="shared" si="2"/>
        <v>19148.940000000002</v>
      </c>
      <c r="D30" s="50">
        <v>-28.57000000000005</v>
      </c>
      <c r="E30" s="50">
        <v>0</v>
      </c>
      <c r="F30" s="50">
        <v>-1923.1100000000006</v>
      </c>
      <c r="G30" s="50">
        <v>0</v>
      </c>
      <c r="H30" s="105">
        <f t="shared" si="2"/>
        <v>16805.13</v>
      </c>
      <c r="I30" s="50">
        <f t="shared" si="2"/>
        <v>16835.963333333333</v>
      </c>
      <c r="J30" s="52">
        <f t="shared" si="2"/>
        <v>18029.993333333332</v>
      </c>
      <c r="K30" s="50">
        <f t="shared" si="2"/>
        <v>0</v>
      </c>
      <c r="L30" s="50">
        <f t="shared" si="2"/>
        <v>28.57000000000005</v>
      </c>
      <c r="M30" s="51">
        <f t="shared" si="2"/>
        <v>18058.563333333335</v>
      </c>
      <c r="N30" s="50">
        <f t="shared" si="2"/>
        <v>23445</v>
      </c>
      <c r="O30" s="68">
        <f t="shared" si="2"/>
        <v>68803053.643333331</v>
      </c>
      <c r="P30" s="51">
        <f t="shared" si="2"/>
        <v>16805.13</v>
      </c>
      <c r="Q30" s="50">
        <f t="shared" si="2"/>
        <v>0</v>
      </c>
      <c r="T30" s="20"/>
    </row>
    <row r="31" spans="1:22" x14ac:dyDescent="0.25">
      <c r="H31" s="79"/>
      <c r="J31" s="79"/>
      <c r="K31" s="79"/>
      <c r="L31" s="79"/>
      <c r="M31" s="79"/>
      <c r="O31" s="104"/>
      <c r="T31" s="20"/>
    </row>
    <row r="32" spans="1:22" x14ac:dyDescent="0.25">
      <c r="T32" s="20"/>
    </row>
    <row r="33" spans="1:22" ht="15.75" x14ac:dyDescent="0.25">
      <c r="A33" s="59"/>
      <c r="B33" s="135" t="s">
        <v>91</v>
      </c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T33" s="20" t="s">
        <v>80</v>
      </c>
      <c r="U33">
        <v>1200</v>
      </c>
    </row>
    <row r="34" spans="1:22" ht="24" x14ac:dyDescent="0.25">
      <c r="A34" s="58" t="s">
        <v>56</v>
      </c>
      <c r="B34" s="57" t="s">
        <v>55</v>
      </c>
      <c r="C34" s="57" t="s">
        <v>54</v>
      </c>
      <c r="D34" s="57" t="s">
        <v>53</v>
      </c>
      <c r="E34" s="57" t="s">
        <v>52</v>
      </c>
      <c r="F34" s="57" t="s">
        <v>51</v>
      </c>
      <c r="G34" s="57"/>
      <c r="H34" s="57" t="s">
        <v>50</v>
      </c>
      <c r="I34" s="57" t="s">
        <v>49</v>
      </c>
      <c r="J34" s="57" t="s">
        <v>48</v>
      </c>
      <c r="K34" s="57" t="s">
        <v>47</v>
      </c>
      <c r="L34" s="57" t="s">
        <v>46</v>
      </c>
      <c r="M34" s="57" t="s">
        <v>45</v>
      </c>
      <c r="N34" s="57" t="s">
        <v>44</v>
      </c>
      <c r="O34" s="57" t="s">
        <v>43</v>
      </c>
      <c r="P34" s="57" t="s">
        <v>42</v>
      </c>
      <c r="Q34" s="57" t="s">
        <v>41</v>
      </c>
      <c r="T34" s="20"/>
    </row>
    <row r="35" spans="1:22" x14ac:dyDescent="0.25">
      <c r="A35" s="56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5"/>
      <c r="N35" s="54"/>
      <c r="O35" s="54"/>
      <c r="P35" s="54"/>
      <c r="Q35" s="54"/>
      <c r="T35" s="20" t="s">
        <v>40</v>
      </c>
      <c r="U35" s="80">
        <v>65</v>
      </c>
      <c r="V35" s="1" t="s">
        <v>30</v>
      </c>
    </row>
    <row r="36" spans="1:22" x14ac:dyDescent="0.25">
      <c r="A36" s="56" t="s">
        <v>39</v>
      </c>
      <c r="B36" s="100">
        <v>16970.91</v>
      </c>
      <c r="C36" s="100">
        <v>17925.88</v>
      </c>
      <c r="D36" s="54">
        <v>0</v>
      </c>
      <c r="E36" s="54">
        <v>0</v>
      </c>
      <c r="F36" s="54">
        <f>+H36-G36-C36</f>
        <v>-1224.0600000000013</v>
      </c>
      <c r="G36" s="54">
        <f>-G37-G38</f>
        <v>15.280000000000054</v>
      </c>
      <c r="H36" s="101">
        <v>16717.099999999999</v>
      </c>
      <c r="I36" s="102">
        <f>AVERAGE(B36,C36,H36)</f>
        <v>17204.63</v>
      </c>
      <c r="J36" s="48">
        <f>+I36</f>
        <v>17204.63</v>
      </c>
      <c r="K36" s="54">
        <v>0</v>
      </c>
      <c r="L36" s="54">
        <v>0</v>
      </c>
      <c r="M36" s="55">
        <f>+J36</f>
        <v>17204.63</v>
      </c>
      <c r="N36" s="54">
        <f>3727*1</f>
        <v>3727</v>
      </c>
      <c r="O36" s="67">
        <f>+M36*N36</f>
        <v>64121656.010000005</v>
      </c>
      <c r="P36" s="48">
        <f>+H36</f>
        <v>16717.099999999999</v>
      </c>
      <c r="Q36" s="54"/>
      <c r="R36" s="49"/>
      <c r="T36" s="20"/>
    </row>
    <row r="37" spans="1:22" x14ac:dyDescent="0.25">
      <c r="A37" s="56" t="s">
        <v>38</v>
      </c>
      <c r="B37" s="54">
        <v>453.88</v>
      </c>
      <c r="C37" s="54">
        <v>522.44000000000005</v>
      </c>
      <c r="D37" s="54">
        <v>0</v>
      </c>
      <c r="E37" s="54">
        <v>0</v>
      </c>
      <c r="F37" s="54"/>
      <c r="G37" s="54">
        <f>+H37-C37</f>
        <v>-27.440000000000055</v>
      </c>
      <c r="H37" s="48">
        <v>495</v>
      </c>
      <c r="I37" s="54"/>
      <c r="J37" s="48">
        <f>+H37</f>
        <v>495</v>
      </c>
      <c r="K37" s="54">
        <v>0</v>
      </c>
      <c r="L37" s="54">
        <v>0</v>
      </c>
      <c r="M37" s="55">
        <f>+J37</f>
        <v>495</v>
      </c>
      <c r="N37" s="54">
        <v>5457</v>
      </c>
      <c r="O37" s="67">
        <f>+M37*N37</f>
        <v>2701215</v>
      </c>
      <c r="P37" s="48">
        <f>+H37</f>
        <v>495</v>
      </c>
      <c r="Q37" s="54"/>
      <c r="T37" s="20" t="s">
        <v>37</v>
      </c>
      <c r="U37">
        <v>39</v>
      </c>
    </row>
    <row r="38" spans="1:22" x14ac:dyDescent="0.25">
      <c r="A38" s="56" t="s">
        <v>36</v>
      </c>
      <c r="B38" s="54">
        <v>0</v>
      </c>
      <c r="C38" s="54">
        <v>1.52</v>
      </c>
      <c r="D38" s="54">
        <v>0</v>
      </c>
      <c r="E38" s="54">
        <v>0</v>
      </c>
      <c r="F38" s="54"/>
      <c r="G38" s="54">
        <f>+H38-C38</f>
        <v>12.16</v>
      </c>
      <c r="H38" s="48">
        <v>13.68</v>
      </c>
      <c r="I38" s="54"/>
      <c r="J38" s="48">
        <f>+H38</f>
        <v>13.68</v>
      </c>
      <c r="K38" s="54">
        <v>0</v>
      </c>
      <c r="L38" s="54">
        <v>0</v>
      </c>
      <c r="M38" s="55">
        <v>13.68</v>
      </c>
      <c r="N38" s="54">
        <v>5457</v>
      </c>
      <c r="O38" s="67">
        <f>+M38*N38</f>
        <v>74651.759999999995</v>
      </c>
      <c r="P38" s="48">
        <f>+H38</f>
        <v>13.68</v>
      </c>
      <c r="Q38" s="54"/>
      <c r="T38" s="20" t="s">
        <v>35</v>
      </c>
      <c r="U38">
        <v>55</v>
      </c>
    </row>
    <row r="39" spans="1:22" x14ac:dyDescent="0.25">
      <c r="A39" s="56" t="s">
        <v>34</v>
      </c>
      <c r="B39" s="54">
        <v>289.81</v>
      </c>
      <c r="C39" s="54">
        <v>276.86</v>
      </c>
      <c r="D39" s="54">
        <f>+H39-C39</f>
        <v>-19.680000000000007</v>
      </c>
      <c r="E39" s="54">
        <v>0</v>
      </c>
      <c r="F39" s="54"/>
      <c r="G39" s="54"/>
      <c r="H39" s="48">
        <v>257.18</v>
      </c>
      <c r="I39" s="54"/>
      <c r="J39" s="48">
        <f>+H39</f>
        <v>257.18</v>
      </c>
      <c r="K39" s="54">
        <v>0</v>
      </c>
      <c r="L39" s="54">
        <f>-D39</f>
        <v>19.680000000000007</v>
      </c>
      <c r="M39" s="55">
        <f>+J39+L39</f>
        <v>276.86</v>
      </c>
      <c r="N39" s="54">
        <v>3347</v>
      </c>
      <c r="O39" s="67">
        <f>+M39*N39</f>
        <v>926650.42</v>
      </c>
      <c r="P39" s="48">
        <f>+H39</f>
        <v>257.18</v>
      </c>
      <c r="Q39" s="54"/>
      <c r="T39" s="20" t="s">
        <v>81</v>
      </c>
      <c r="U39" s="80">
        <f>SUM(U37:U38)</f>
        <v>94</v>
      </c>
      <c r="V39" s="1" t="s">
        <v>33</v>
      </c>
    </row>
    <row r="40" spans="1:22" x14ac:dyDescent="0.25">
      <c r="A40" s="56" t="s">
        <v>19</v>
      </c>
      <c r="B40" s="54">
        <v>504.25</v>
      </c>
      <c r="C40" s="54">
        <v>422.24</v>
      </c>
      <c r="D40" s="54">
        <f>+H40-C40</f>
        <v>5.9300000000000068</v>
      </c>
      <c r="E40" s="54">
        <v>0</v>
      </c>
      <c r="F40" s="54">
        <v>0</v>
      </c>
      <c r="G40" s="54"/>
      <c r="H40" s="48">
        <v>428.17</v>
      </c>
      <c r="I40" s="54"/>
      <c r="J40" s="48">
        <f>+H40</f>
        <v>428.17</v>
      </c>
      <c r="K40" s="54">
        <v>0</v>
      </c>
      <c r="L40" s="54">
        <f>-D40</f>
        <v>-5.9300000000000068</v>
      </c>
      <c r="M40" s="55">
        <f>+J40+L40</f>
        <v>422.24</v>
      </c>
      <c r="N40" s="54">
        <v>5457</v>
      </c>
      <c r="O40" s="67">
        <f>+M40*N40</f>
        <v>2304163.6800000002</v>
      </c>
      <c r="P40" s="48">
        <f>+H40</f>
        <v>428.17</v>
      </c>
      <c r="Q40" s="54"/>
      <c r="T40" s="20"/>
    </row>
    <row r="41" spans="1:22" x14ac:dyDescent="0.25">
      <c r="A41" s="53" t="s">
        <v>32</v>
      </c>
      <c r="B41" s="50">
        <f t="shared" ref="B41:Q41" si="3">SUM(B36:B40)</f>
        <v>18218.850000000002</v>
      </c>
      <c r="C41" s="50">
        <f t="shared" si="3"/>
        <v>19148.940000000002</v>
      </c>
      <c r="D41" s="50">
        <f>SUM(D36:D40)</f>
        <v>-13.75</v>
      </c>
      <c r="E41" s="50">
        <f t="shared" si="3"/>
        <v>0</v>
      </c>
      <c r="F41" s="50">
        <f t="shared" si="3"/>
        <v>-1224.0600000000013</v>
      </c>
      <c r="G41" s="50">
        <f>SUM(G36:G40)</f>
        <v>0</v>
      </c>
      <c r="H41" s="105">
        <f t="shared" si="3"/>
        <v>17911.129999999997</v>
      </c>
      <c r="I41" s="50">
        <f t="shared" si="3"/>
        <v>17204.63</v>
      </c>
      <c r="J41" s="52">
        <f t="shared" si="3"/>
        <v>18398.66</v>
      </c>
      <c r="K41" s="50">
        <f t="shared" si="3"/>
        <v>0</v>
      </c>
      <c r="L41" s="50">
        <f t="shared" si="3"/>
        <v>13.75</v>
      </c>
      <c r="M41" s="51">
        <f t="shared" si="3"/>
        <v>18412.410000000003</v>
      </c>
      <c r="N41" s="50">
        <f t="shared" si="3"/>
        <v>23445</v>
      </c>
      <c r="O41" s="68">
        <f t="shared" si="3"/>
        <v>70128336.870000005</v>
      </c>
      <c r="P41" s="51">
        <f t="shared" si="3"/>
        <v>17911.129999999997</v>
      </c>
      <c r="Q41" s="50">
        <f t="shared" si="3"/>
        <v>0</v>
      </c>
      <c r="T41" s="20" t="s">
        <v>31</v>
      </c>
      <c r="U41" s="80">
        <v>73</v>
      </c>
      <c r="V41" s="1" t="s">
        <v>30</v>
      </c>
    </row>
  </sheetData>
  <mergeCells count="4">
    <mergeCell ref="B1:Q1"/>
    <mergeCell ref="B22:Q22"/>
    <mergeCell ref="B33:Q33"/>
    <mergeCell ref="B11:Q11"/>
  </mergeCells>
  <pageMargins left="0.7" right="0.7" top="0.75" bottom="0.75" header="0.3" footer="0.3"/>
  <pageSetup paperSize="3" scale="81" fitToHeight="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SCFF CALCULATOR (REVISED P1)</vt:lpstr>
      <vt:lpstr>FTES INPUT 2018-19 (REVISED P1)</vt:lpstr>
    </vt:vector>
  </TitlesOfParts>
  <Company>Palomar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Coniglio, Carmen M.</dc:creator>
  <cp:lastModifiedBy>Threatt, Robert</cp:lastModifiedBy>
  <cp:lastPrinted>2019-04-12T07:17:55Z</cp:lastPrinted>
  <dcterms:created xsi:type="dcterms:W3CDTF">2019-04-11T08:03:49Z</dcterms:created>
  <dcterms:modified xsi:type="dcterms:W3CDTF">2019-05-03T00:24:20Z</dcterms:modified>
</cp:coreProperties>
</file>